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malmo.sharepoint.com/sites/stkhaochoon-bidrag/Delade dokument/General/Bidrag 2026_2027/Hållbarhet/"/>
    </mc:Choice>
  </mc:AlternateContent>
  <xr:revisionPtr revIDLastSave="59" documentId="8_{E8E6AE25-3122-49CE-8A69-66B933DD06EA}" xr6:coauthVersionLast="47" xr6:coauthVersionMax="47" xr10:uidLastSave="{F9325E2D-9755-4131-B7E2-088109CB6D5C}"/>
  <bookViews>
    <workbookView xWindow="2295" yWindow="2295" windowWidth="38700" windowHeight="15225" activeTab="2" xr2:uid="{00000000-000D-0000-FFFF-FFFF00000000}"/>
  </bookViews>
  <sheets>
    <sheet name="01.Budgetmall" sheetId="10" r:id="rId1"/>
    <sheet name="02.Kalkyl för lönekostnader " sheetId="13" r:id="rId2"/>
    <sheet name="03.Budgetmall exempel" sheetId="9" r:id="rId3"/>
    <sheet name="Blad4" sheetId="15" state="hidden" r:id="rId4"/>
    <sheet name="Blad3" sheetId="14" state="hidden" r:id="rId5"/>
    <sheet name="Kalkyl för lönekostnader" sheetId="4" state="hidden" r:id="rId6"/>
    <sheet name="Blad2" sheetId="12" state="hidden" r:id="rId7"/>
    <sheet name="Blad1" sheetId="11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3" l="1"/>
  <c r="B9" i="13"/>
  <c r="C56" i="9"/>
  <c r="C47" i="9"/>
  <c r="C34" i="9"/>
  <c r="C19" i="9"/>
  <c r="C58" i="10"/>
  <c r="C49" i="10"/>
  <c r="C59" i="10" s="1"/>
  <c r="C21" i="10"/>
  <c r="C36" i="10"/>
  <c r="F8" i="13"/>
  <c r="C10" i="9" s="1"/>
  <c r="F7" i="13"/>
  <c r="C11" i="10" s="1"/>
  <c r="F6" i="13"/>
  <c r="F72" i="14"/>
  <c r="F82" i="14" s="1"/>
  <c r="F59" i="14"/>
  <c r="I20" i="14"/>
  <c r="I19" i="14"/>
  <c r="F13" i="14"/>
  <c r="F12" i="14"/>
  <c r="F11" i="14"/>
  <c r="F10" i="14"/>
  <c r="F27" i="14" s="1"/>
  <c r="F60" i="14" s="1"/>
  <c r="F83" i="14" s="1"/>
  <c r="F9" i="13" l="1"/>
  <c r="C57" i="9"/>
  <c r="C12" i="10"/>
  <c r="C10" i="10"/>
  <c r="C13" i="10" s="1"/>
  <c r="C37" i="10" s="1"/>
  <c r="C60" i="10" s="1"/>
  <c r="C8" i="9"/>
  <c r="C9" i="9"/>
  <c r="C11" i="9" l="1"/>
  <c r="C35" i="9" s="1"/>
  <c r="D63" i="4"/>
  <c r="C63" i="4"/>
  <c r="D57" i="4"/>
  <c r="C57" i="4"/>
  <c r="D51" i="4"/>
  <c r="C51" i="4"/>
  <c r="D45" i="4"/>
  <c r="C45" i="4"/>
  <c r="D39" i="4"/>
  <c r="C39" i="4"/>
  <c r="D33" i="4"/>
  <c r="C33" i="4"/>
  <c r="D27" i="4"/>
  <c r="C27" i="4"/>
  <c r="D21" i="4"/>
  <c r="C21" i="4"/>
  <c r="D15" i="4"/>
  <c r="C15" i="4"/>
  <c r="D9" i="4"/>
  <c r="C9" i="4"/>
  <c r="C58" i="9" l="1"/>
  <c r="D64" i="4"/>
  <c r="D62" i="4" s="1"/>
  <c r="D58" i="4"/>
  <c r="D56" i="4" s="1"/>
  <c r="D52" i="4"/>
  <c r="D50" i="4" s="1"/>
  <c r="D46" i="4"/>
  <c r="D44" i="4" s="1"/>
  <c r="D34" i="4"/>
  <c r="D32" i="4" s="1"/>
  <c r="D28" i="4"/>
  <c r="D22" i="4"/>
  <c r="D20" i="4" s="1"/>
  <c r="D16" i="4"/>
  <c r="D14" i="4" s="1"/>
  <c r="C64" i="4"/>
  <c r="C58" i="4"/>
  <c r="C52" i="4"/>
  <c r="C46" i="4"/>
  <c r="D5" i="4" l="1"/>
  <c r="D40" i="4"/>
  <c r="D38" i="4" s="1"/>
  <c r="D10" i="4"/>
  <c r="D8" i="4" s="1"/>
  <c r="D26" i="4"/>
  <c r="C5" i="4"/>
  <c r="C56" i="4"/>
  <c r="C50" i="4"/>
  <c r="C44" i="4"/>
  <c r="C62" i="4"/>
  <c r="C40" i="4"/>
  <c r="C38" i="4" s="1"/>
  <c r="E38" i="4" s="1"/>
  <c r="C28" i="4"/>
  <c r="C26" i="4" s="1"/>
  <c r="C22" i="4"/>
  <c r="C16" i="4"/>
  <c r="C14" i="4" s="1"/>
  <c r="E14" i="4" s="1"/>
  <c r="E62" i="4" l="1"/>
  <c r="E56" i="4"/>
  <c r="E50" i="4"/>
  <c r="E44" i="4"/>
  <c r="E26" i="4"/>
  <c r="C20" i="4"/>
  <c r="E20" i="4" s="1"/>
  <c r="D6" i="4"/>
  <c r="D4" i="4" s="1"/>
  <c r="C10" i="4"/>
  <c r="C34" i="4"/>
  <c r="C32" i="4" s="1"/>
  <c r="E32" i="4" s="1"/>
  <c r="C8" i="4" l="1"/>
  <c r="E8" i="4" s="1"/>
  <c r="C6" i="4"/>
  <c r="C4" i="4" s="1"/>
  <c r="E5" i="4"/>
  <c r="E6" i="4" l="1"/>
  <c r="E4" i="4"/>
</calcChain>
</file>

<file path=xl/sharedStrings.xml><?xml version="1.0" encoding="utf-8"?>
<sst xmlns="http://schemas.openxmlformats.org/spreadsheetml/2006/main" count="290" uniqueCount="166">
  <si>
    <t>BUDGETMALL ORGANISATIONSBIDRAG (i kronor)</t>
  </si>
  <si>
    <t>Namn på organisationen</t>
  </si>
  <si>
    <t xml:space="preserve">OBS - Fyll först i bladet 'Kalkyl för lönekostnader' nedan, om ni söker bidrag för löner. </t>
  </si>
  <si>
    <t>OBS - Fyll endast i de vita cellerna</t>
  </si>
  <si>
    <t>A: Kostnader organisation</t>
  </si>
  <si>
    <t>A1 : Lönekostnader (inklusive arbetsgivaravgifter och semesterersättning)</t>
  </si>
  <si>
    <t>Ange befattningar och beskriv arbetsuppgifter kortfattat</t>
  </si>
  <si>
    <t>Belopp</t>
  </si>
  <si>
    <t>Lönekostnader ledning</t>
  </si>
  <si>
    <t>Beloppet överförs från "Kalkyl för lönekostnader"</t>
  </si>
  <si>
    <t xml:space="preserve">Lönekostnader medarbetare </t>
  </si>
  <si>
    <t>Lönekostnader administration, HR,  Ekonomi , IT</t>
  </si>
  <si>
    <t>Totala lönekostnader inklusive arbetsgivaravgifter och semesterersättning</t>
  </si>
  <si>
    <t>A2 : Personalkostnader</t>
  </si>
  <si>
    <t>Beskriv kostnaderna kortfattat samt ange enklare beräkning</t>
  </si>
  <si>
    <t>Kompetensutveckling / Utbildning</t>
  </si>
  <si>
    <t>Rekrytering</t>
  </si>
  <si>
    <t xml:space="preserve">Personalrepresenatation </t>
  </si>
  <si>
    <t>Skattefri personalvård</t>
  </si>
  <si>
    <t>Timanställda / arvodister</t>
  </si>
  <si>
    <t>Övriga personalkostnader</t>
  </si>
  <si>
    <t>Summa personalkostnader</t>
  </si>
  <si>
    <t>A3 : Övriga kostnader / Driftkostnader</t>
  </si>
  <si>
    <t>Lokalhyra</t>
  </si>
  <si>
    <t>El och Värme</t>
  </si>
  <si>
    <t>Städning</t>
  </si>
  <si>
    <t>Licenser och dataprogram</t>
  </si>
  <si>
    <t>Reparation och underhåll av maskiner, verktyg ellelr inventarier</t>
  </si>
  <si>
    <t>Resekostnader</t>
  </si>
  <si>
    <t>Frakt och transport</t>
  </si>
  <si>
    <t>Kontorsmaterial</t>
  </si>
  <si>
    <t>Telekommunikation</t>
  </si>
  <si>
    <t>Försäkringar</t>
  </si>
  <si>
    <t>Revisonstjänster</t>
  </si>
  <si>
    <t>Bankkostnader</t>
  </si>
  <si>
    <t>Övriga externa tjänster</t>
  </si>
  <si>
    <t>Totala övriga kostnader, utöver personal för din organisation</t>
  </si>
  <si>
    <t>TOTALA KOSTNADER FÖR ORGANISATIONEN</t>
  </si>
  <si>
    <t>B: Finansiering / Intäkter</t>
  </si>
  <si>
    <t>B1: Extern finansiering</t>
  </si>
  <si>
    <t>Ange vad som finansieras</t>
  </si>
  <si>
    <t>Summa extern finansiering</t>
  </si>
  <si>
    <t xml:space="preserve">B2: Egen medfinansiering  (Ange källan till intäkter) </t>
  </si>
  <si>
    <t>Ange vad som finansieras samt enklare beräkning</t>
  </si>
  <si>
    <t>Summa intäkter som genereras inom organisationen</t>
  </si>
  <si>
    <t>Totala intäkter inom organisationen</t>
  </si>
  <si>
    <t>Summa för kostnader som söks stöd för</t>
  </si>
  <si>
    <t>Lönekostnader</t>
  </si>
  <si>
    <t>A1 : LÖNEKOSTNADER inklusive arbetsgivaravgifter och semesterersättning</t>
  </si>
  <si>
    <t>Antal personer</t>
  </si>
  <si>
    <t>Antal årsarbetskrafter</t>
  </si>
  <si>
    <t xml:space="preserve">Genomsnitt månadslön </t>
  </si>
  <si>
    <t>PO pålägg %</t>
  </si>
  <si>
    <t>Lönekostnader inkl PO</t>
  </si>
  <si>
    <t>Lönekostnader administration, HR, ekonomi, IT</t>
  </si>
  <si>
    <t>TOTALA LÖNEKOSTNADER</t>
  </si>
  <si>
    <t>BUDGETMALL EXEMPEL ORGANISATIONSBIDRAG (i kronor)</t>
  </si>
  <si>
    <t>Förening Hållbarhet</t>
  </si>
  <si>
    <t>Ange befattningar och arbetsuppgifter (kortfattat)</t>
  </si>
  <si>
    <t>Verksamhetsledare, verksamhetschefer, enhetschefer, regionchef</t>
  </si>
  <si>
    <t>Samordnare, utvecklare, handledare, studiecoach</t>
  </si>
  <si>
    <t xml:space="preserve">Ekonom, administratör, HR assistent, IT handläggare </t>
  </si>
  <si>
    <t>Förelesare 2 ggr om året * 15 000</t>
  </si>
  <si>
    <t xml:space="preserve">Annonsering, intervjuer med externa tjänster  ca 2*20 000 ggr om året </t>
  </si>
  <si>
    <t>Personalrepresentation</t>
  </si>
  <si>
    <t>Aktiviteter personal 1 ggr om året 200 kr per person * 12</t>
  </si>
  <si>
    <t>Friskvårdsersättning 12 medarbetare 1500</t>
  </si>
  <si>
    <t>Timanställda ca  8st * 1500 /månad  / under 6 månader</t>
  </si>
  <si>
    <t>Företagshäslovård ca 3000 /år,  fruktkorgar 1 gång /vecka 50*100 kr, timanställda ca  8st * 1500 /månad  / under 6 månader</t>
  </si>
  <si>
    <t>Hyra på Malmögatan 15 , 200 kvm  inklusive kontor 5000 /månad, uthyrda lokaler 3 * 17 000</t>
  </si>
  <si>
    <t>ca 1500 kr / månad * 12</t>
  </si>
  <si>
    <t>3 000 kr / månad</t>
  </si>
  <si>
    <t xml:space="preserve">Ca 12 000 kr / månad * 12, Windows, Ekonomi system, It system </t>
  </si>
  <si>
    <t>Reparation och underhåll av maskiner, verktyg eller inventarier</t>
  </si>
  <si>
    <t xml:space="preserve">ca 1 000 / månad </t>
  </si>
  <si>
    <t>Kopplade till utbildningar och konferenser inom Sverige, ca 5 resor / år inkl hotel * 4000</t>
  </si>
  <si>
    <t xml:space="preserve"> Varubud, paketfrakt ca 1000 kr / månad</t>
  </si>
  <si>
    <t>diverse inköp till kontor ca 300 kr / månad</t>
  </si>
  <si>
    <t>Abonnemangs avgifter 150 kr / person /månad * 12, internet /wifi 500 kr / månad</t>
  </si>
  <si>
    <t xml:space="preserve">350 kr / månad * 12 lokaler, 60 kr / person /månad </t>
  </si>
  <si>
    <t>3 000 kr / månad * 12</t>
  </si>
  <si>
    <t xml:space="preserve">500 kr / månad * 12 </t>
  </si>
  <si>
    <t>Översättning och tolkning ca 3000 kr / månad* 12,  juridisk hjälp ca 5000 kr /år</t>
  </si>
  <si>
    <t xml:space="preserve">B1: Extern finansiering </t>
  </si>
  <si>
    <t xml:space="preserve">Region Skåne </t>
  </si>
  <si>
    <t xml:space="preserve">Projekt  X, finansierar lönekostnader </t>
  </si>
  <si>
    <t>Vinnova</t>
  </si>
  <si>
    <t xml:space="preserve">Projekt Y, finansierar perosnalkostnader, 30 % indirekta kostnader </t>
  </si>
  <si>
    <t>Socialstyrelsen</t>
  </si>
  <si>
    <t>Verksamhetsstöd - kvinnojour, utan specificering</t>
  </si>
  <si>
    <t xml:space="preserve">B2: Egen medfinansiering (Ange källan till intäkter) </t>
  </si>
  <si>
    <t>Medlemsvagifter</t>
  </si>
  <si>
    <t>100 medlemar * 100 kr  inköp till aktiviteter, eller styrelsearvode</t>
  </si>
  <si>
    <t>Försäljningsintäkter second hand, marknadsloppis</t>
  </si>
  <si>
    <t>Ca 6 000 kr /  året</t>
  </si>
  <si>
    <t xml:space="preserve">BUDGETMALL  ORGANISATIONSBIDRAG   (  i kr    )                                                                                                                           </t>
  </si>
  <si>
    <t>ANSÖKAN OM BIDRAG</t>
  </si>
  <si>
    <t>Antal år bidraget söks för</t>
  </si>
  <si>
    <t>OBS - fyll endast i de vita cellerna</t>
  </si>
  <si>
    <t>Kostnadeor oganisation</t>
  </si>
  <si>
    <t>Antal Årsarbetskrafter</t>
  </si>
  <si>
    <t xml:space="preserve">Genomsnitt Månadslön </t>
  </si>
  <si>
    <t>PO påläggi %</t>
  </si>
  <si>
    <t>Lönekostnader  ledning</t>
  </si>
  <si>
    <t>?</t>
  </si>
  <si>
    <t>A2 Personalkostnader</t>
  </si>
  <si>
    <t xml:space="preserve">Personalrepresenataion </t>
  </si>
  <si>
    <t>Personalvård- skattefria</t>
  </si>
  <si>
    <t>50 000*12</t>
  </si>
  <si>
    <t>Summa Personalkostnader inkl PO</t>
  </si>
  <si>
    <t>A2 : Övriga kostnader</t>
  </si>
  <si>
    <t>Beskrivning av övriga kostnader och enklare beräkning</t>
  </si>
  <si>
    <t>Summa övriga kostnader</t>
  </si>
  <si>
    <t>Totalt budgeterade kostnader inom verksamheten</t>
  </si>
  <si>
    <t xml:space="preserve">Finansiering </t>
  </si>
  <si>
    <t xml:space="preserve">Extern finansiäerer </t>
  </si>
  <si>
    <t xml:space="preserve">Vad finansieras </t>
  </si>
  <si>
    <t>Summa annan finansiering</t>
  </si>
  <si>
    <t>Intern finansiering , vilken källa</t>
  </si>
  <si>
    <t>Summa intäkter som genereras inom verksamheten</t>
  </si>
  <si>
    <t>Kalkyl för lönekostnader (lönenivå 2027)</t>
  </si>
  <si>
    <t>OBS -</t>
  </si>
  <si>
    <t>Totalt:</t>
  </si>
  <si>
    <t>Grunddata</t>
  </si>
  <si>
    <t>TOTALT</t>
  </si>
  <si>
    <t>Välj personalroll i rullistan i de gula cellerna</t>
  </si>
  <si>
    <t>Fyll i uppgifter om lön i de gröna cellerna</t>
  </si>
  <si>
    <t>Totala LÖNEKOSTNAD</t>
  </si>
  <si>
    <t>Totala lönekostnader inkl PO</t>
  </si>
  <si>
    <t>LÖN</t>
  </si>
  <si>
    <t>Totala lönekostnader exkl PO</t>
  </si>
  <si>
    <t>PO</t>
  </si>
  <si>
    <t>Totala  PO kostnader</t>
  </si>
  <si>
    <t>Person 1</t>
  </si>
  <si>
    <t>Lön inkl PO</t>
  </si>
  <si>
    <t>Totala lönekostnader "Person 1"</t>
  </si>
  <si>
    <t>Månadslön</t>
  </si>
  <si>
    <t>Överförs till "Budgetmall" cell A11</t>
  </si>
  <si>
    <t>Antal månader</t>
  </si>
  <si>
    <t xml:space="preserve">OBS - Ifyllda siffror under "Person 1" är enbart ett exempel. </t>
  </si>
  <si>
    <t>Omfattning</t>
  </si>
  <si>
    <t>Byt ut exemplet mot aktuella siffror för er verksamhet i de gröna cellerna.</t>
  </si>
  <si>
    <t>Person 2</t>
  </si>
  <si>
    <t>Totala lönekostnader "Person 2"</t>
  </si>
  <si>
    <t>Överförs till "Budgetmall" cell A12</t>
  </si>
  <si>
    <t>Person 3</t>
  </si>
  <si>
    <t>Totala lönekostnader "Person 3"</t>
  </si>
  <si>
    <t>Överförs till "Budgetmall" cell A13</t>
  </si>
  <si>
    <t>Person 4</t>
  </si>
  <si>
    <t>Totala lönekostnader "Person 4"</t>
  </si>
  <si>
    <t>Överförs till "Budgetmall" cell A14</t>
  </si>
  <si>
    <t>Person 5</t>
  </si>
  <si>
    <t>Totala lönekostnader "Person 5"</t>
  </si>
  <si>
    <t>Överförs till "Budgetmall" cell A15</t>
  </si>
  <si>
    <t>Person 6</t>
  </si>
  <si>
    <t>Totala lönekostnader "Person 6"</t>
  </si>
  <si>
    <t>Överförs till "Budgetmall" cell A16</t>
  </si>
  <si>
    <t>Person 7</t>
  </si>
  <si>
    <t>Person 8</t>
  </si>
  <si>
    <t>Person 9</t>
  </si>
  <si>
    <t>Person 10</t>
  </si>
  <si>
    <t>Projektledare</t>
  </si>
  <si>
    <t xml:space="preserve">Projektmedarbetare </t>
  </si>
  <si>
    <t xml:space="preserve">Administratör </t>
  </si>
  <si>
    <t xml:space="preserve">Medarbetare </t>
  </si>
  <si>
    <t xml:space="preserve">Adminsitratör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</si>
</sst>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r&quot;"/>
    <numFmt numFmtId="165" formatCode="0.0%"/>
  </numFmts>
  <fonts count="3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A20000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000000"/>
      <name val="Calibri"/>
      <scheme val="minor"/>
    </font>
    <font>
      <b/>
      <sz val="14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2" fillId="0" borderId="0"/>
    <xf numFmtId="0" fontId="3" fillId="3" borderId="0"/>
    <xf numFmtId="0" fontId="13" fillId="0" borderId="0"/>
  </cellStyleXfs>
  <cellXfs count="226">
    <xf numFmtId="0" fontId="0" fillId="0" borderId="0" xfId="0"/>
    <xf numFmtId="3" fontId="12" fillId="8" borderId="12" xfId="0" applyNumberFormat="1" applyFont="1" applyFill="1" applyBorder="1" applyAlignment="1" applyProtection="1">
      <alignment horizontal="center" vertical="center"/>
      <protection locked="0"/>
    </xf>
    <xf numFmtId="165" fontId="12" fillId="9" borderId="10" xfId="0" applyNumberFormat="1" applyFont="1" applyFill="1" applyBorder="1" applyAlignment="1" applyProtection="1">
      <alignment horizontal="center" vertical="center"/>
      <protection locked="0"/>
    </xf>
    <xf numFmtId="3" fontId="12" fillId="8" borderId="10" xfId="0" applyNumberFormat="1" applyFont="1" applyFill="1" applyBorder="1" applyAlignment="1" applyProtection="1">
      <alignment vertical="center"/>
      <protection locked="0"/>
    </xf>
    <xf numFmtId="9" fontId="12" fillId="8" borderId="13" xfId="1" applyFont="1" applyFill="1" applyBorder="1" applyAlignment="1" applyProtection="1">
      <alignment vertical="center"/>
      <protection locked="0"/>
    </xf>
    <xf numFmtId="10" fontId="12" fillId="9" borderId="10" xfId="0" applyNumberFormat="1" applyFont="1" applyFill="1" applyBorder="1" applyAlignment="1" applyProtection="1">
      <alignment horizontal="center" vertical="center"/>
      <protection locked="0"/>
    </xf>
    <xf numFmtId="0" fontId="15" fillId="6" borderId="11" xfId="0" applyFont="1" applyFill="1" applyBorder="1" applyAlignment="1">
      <alignment horizontal="center" vertical="center" wrapText="1"/>
    </xf>
    <xf numFmtId="0" fontId="4" fillId="0" borderId="0" xfId="0" applyFont="1"/>
    <xf numFmtId="0" fontId="17" fillId="0" borderId="0" xfId="0" applyFont="1"/>
    <xf numFmtId="0" fontId="1" fillId="0" borderId="0" xfId="0" applyFont="1" applyAlignment="1">
      <alignment horizontal="center"/>
    </xf>
    <xf numFmtId="0" fontId="17" fillId="12" borderId="0" xfId="0" applyFont="1" applyFill="1"/>
    <xf numFmtId="0" fontId="18" fillId="12" borderId="0" xfId="0" applyFont="1" applyFill="1" applyAlignment="1">
      <alignment horizontal="right" wrapText="1"/>
    </xf>
    <xf numFmtId="0" fontId="17" fillId="0" borderId="0" xfId="0" applyFont="1" applyAlignment="1">
      <alignment horizontal="right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0" xfId="0" applyFill="1"/>
    <xf numFmtId="0" fontId="6" fillId="4" borderId="9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 wrapText="1"/>
    </xf>
    <xf numFmtId="0" fontId="7" fillId="4" borderId="3" xfId="0" applyFont="1" applyFill="1" applyBorder="1" applyAlignment="1">
      <alignment vertical="center"/>
    </xf>
    <xf numFmtId="0" fontId="7" fillId="4" borderId="19" xfId="0" applyFont="1" applyFill="1" applyBorder="1" applyAlignment="1">
      <alignment vertical="center"/>
    </xf>
    <xf numFmtId="10" fontId="9" fillId="4" borderId="20" xfId="0" applyNumberFormat="1" applyFont="1" applyFill="1" applyBorder="1" applyAlignment="1">
      <alignment horizontal="right" vertical="center"/>
    </xf>
    <xf numFmtId="9" fontId="7" fillId="4" borderId="5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3" fillId="2" borderId="0" xfId="2" applyFill="1"/>
    <xf numFmtId="0" fontId="7" fillId="4" borderId="1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vertical="center"/>
    </xf>
    <xf numFmtId="3" fontId="4" fillId="4" borderId="8" xfId="0" applyNumberFormat="1" applyFont="1" applyFill="1" applyBorder="1" applyAlignment="1">
      <alignment vertical="center"/>
    </xf>
    <xf numFmtId="9" fontId="9" fillId="2" borderId="0" xfId="0" applyNumberFormat="1" applyFont="1" applyFill="1" applyAlignment="1">
      <alignment horizontal="right" vertical="center"/>
    </xf>
    <xf numFmtId="9" fontId="7" fillId="4" borderId="8" xfId="0" applyNumberFormat="1" applyFont="1" applyFill="1" applyBorder="1" applyAlignment="1">
      <alignment horizontal="right" vertical="center"/>
    </xf>
    <xf numFmtId="0" fontId="7" fillId="4" borderId="6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3" fontId="4" fillId="4" borderId="10" xfId="0" applyNumberFormat="1" applyFont="1" applyFill="1" applyBorder="1" applyAlignment="1">
      <alignment vertical="center"/>
    </xf>
    <xf numFmtId="3" fontId="4" fillId="4" borderId="18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horizontal="center" vertical="center"/>
    </xf>
    <xf numFmtId="3" fontId="10" fillId="5" borderId="0" xfId="0" applyNumberFormat="1" applyFont="1" applyFill="1" applyAlignment="1">
      <alignment vertical="center"/>
    </xf>
    <xf numFmtId="0" fontId="7" fillId="4" borderId="1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3" fontId="7" fillId="2" borderId="16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indent="1"/>
    </xf>
    <xf numFmtId="3" fontId="7" fillId="0" borderId="19" xfId="0" applyNumberFormat="1" applyFont="1" applyBorder="1" applyAlignment="1">
      <alignment horizontal="left" vertical="center" indent="1"/>
    </xf>
    <xf numFmtId="3" fontId="12" fillId="0" borderId="19" xfId="0" applyNumberFormat="1" applyFont="1" applyBorder="1" applyAlignment="1">
      <alignment vertical="center"/>
    </xf>
    <xf numFmtId="0" fontId="12" fillId="5" borderId="17" xfId="0" applyFont="1" applyFill="1" applyBorder="1" applyAlignment="1">
      <alignment horizontal="left" vertical="center" indent="2"/>
    </xf>
    <xf numFmtId="3" fontId="12" fillId="5" borderId="12" xfId="0" applyNumberFormat="1" applyFont="1" applyFill="1" applyBorder="1" applyAlignment="1">
      <alignment vertical="center"/>
    </xf>
    <xf numFmtId="3" fontId="5" fillId="5" borderId="18" xfId="0" applyNumberFormat="1" applyFont="1" applyFill="1" applyBorder="1" applyAlignment="1">
      <alignment vertical="center"/>
    </xf>
    <xf numFmtId="0" fontId="12" fillId="5" borderId="6" xfId="0" applyFont="1" applyFill="1" applyBorder="1" applyAlignment="1">
      <alignment horizontal="left" vertical="center" indent="2"/>
    </xf>
    <xf numFmtId="3" fontId="12" fillId="5" borderId="10" xfId="0" applyNumberFormat="1" applyFont="1" applyFill="1" applyBorder="1" applyAlignment="1">
      <alignment vertical="center"/>
    </xf>
    <xf numFmtId="3" fontId="5" fillId="5" borderId="7" xfId="0" applyNumberFormat="1" applyFont="1" applyFill="1" applyBorder="1" applyAlignment="1">
      <alignment vertical="center"/>
    </xf>
    <xf numFmtId="0" fontId="12" fillId="5" borderId="6" xfId="0" applyFont="1" applyFill="1" applyBorder="1" applyAlignment="1">
      <alignment horizontal="left" vertical="center" indent="1"/>
    </xf>
    <xf numFmtId="0" fontId="12" fillId="5" borderId="10" xfId="0" applyFont="1" applyFill="1" applyBorder="1" applyAlignment="1">
      <alignment horizontal="left" vertical="center" indent="1"/>
    </xf>
    <xf numFmtId="3" fontId="12" fillId="5" borderId="7" xfId="0" applyNumberFormat="1" applyFont="1" applyFill="1" applyBorder="1" applyAlignment="1">
      <alignment vertical="center"/>
    </xf>
    <xf numFmtId="0" fontId="12" fillId="5" borderId="1" xfId="0" applyFont="1" applyFill="1" applyBorder="1" applyAlignment="1">
      <alignment horizontal="left" vertical="center" indent="1"/>
    </xf>
    <xf numFmtId="0" fontId="12" fillId="5" borderId="13" xfId="0" applyFont="1" applyFill="1" applyBorder="1" applyAlignment="1">
      <alignment horizontal="left" vertical="center" indent="1"/>
    </xf>
    <xf numFmtId="10" fontId="12" fillId="5" borderId="2" xfId="1" applyNumberFormat="1" applyFont="1" applyFill="1" applyBorder="1" applyAlignment="1">
      <alignment vertical="center"/>
    </xf>
    <xf numFmtId="0" fontId="1" fillId="0" borderId="8" xfId="0" applyFont="1" applyBorder="1" applyProtection="1">
      <protection locked="0"/>
    </xf>
    <xf numFmtId="3" fontId="5" fillId="15" borderId="8" xfId="0" applyNumberFormat="1" applyFont="1" applyFill="1" applyBorder="1" applyAlignment="1">
      <alignment vertical="center"/>
    </xf>
    <xf numFmtId="3" fontId="5" fillId="15" borderId="5" xfId="0" applyNumberFormat="1" applyFont="1" applyFill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0" fillId="4" borderId="22" xfId="0" applyFill="1" applyBorder="1"/>
    <xf numFmtId="0" fontId="11" fillId="17" borderId="21" xfId="0" applyFont="1" applyFill="1" applyBorder="1" applyAlignment="1" applyProtection="1">
      <alignment horizontal="left" vertical="center" indent="1"/>
      <protection locked="0"/>
    </xf>
    <xf numFmtId="0" fontId="15" fillId="0" borderId="0" xfId="0" applyFont="1"/>
    <xf numFmtId="0" fontId="16" fillId="0" borderId="0" xfId="0" applyFont="1"/>
    <xf numFmtId="0" fontId="19" fillId="0" borderId="0" xfId="0" applyFont="1"/>
    <xf numFmtId="0" fontId="1" fillId="0" borderId="0" xfId="0" applyFont="1"/>
    <xf numFmtId="9" fontId="16" fillId="0" borderId="0" xfId="0" applyNumberFormat="1" applyFont="1" applyAlignment="1">
      <alignment horizontal="center" vertical="center"/>
    </xf>
    <xf numFmtId="164" fontId="20" fillId="13" borderId="33" xfId="0" applyNumberFormat="1" applyFont="1" applyFill="1" applyBorder="1"/>
    <xf numFmtId="0" fontId="1" fillId="7" borderId="8" xfId="0" applyFont="1" applyFill="1" applyBorder="1"/>
    <xf numFmtId="3" fontId="16" fillId="16" borderId="23" xfId="0" applyNumberFormat="1" applyFont="1" applyFill="1" applyBorder="1"/>
    <xf numFmtId="0" fontId="16" fillId="0" borderId="23" xfId="0" applyFont="1" applyBorder="1" applyProtection="1">
      <protection locked="0"/>
    </xf>
    <xf numFmtId="3" fontId="16" fillId="16" borderId="22" xfId="0" applyNumberFormat="1" applyFont="1" applyFill="1" applyBorder="1"/>
    <xf numFmtId="0" fontId="16" fillId="0" borderId="22" xfId="0" applyFont="1" applyBorder="1" applyProtection="1">
      <protection locked="0"/>
    </xf>
    <xf numFmtId="0" fontId="1" fillId="10" borderId="20" xfId="0" applyFont="1" applyFill="1" applyBorder="1" applyAlignment="1">
      <alignment horizontal="right" wrapText="1"/>
    </xf>
    <xf numFmtId="3" fontId="1" fillId="10" borderId="5" xfId="0" applyNumberFormat="1" applyFont="1" applyFill="1" applyBorder="1" applyAlignment="1">
      <alignment horizontal="right" vertical="center"/>
    </xf>
    <xf numFmtId="0" fontId="16" fillId="10" borderId="3" xfId="0" applyFont="1" applyFill="1" applyBorder="1"/>
    <xf numFmtId="0" fontId="1" fillId="7" borderId="8" xfId="0" applyFont="1" applyFill="1" applyBorder="1" applyAlignment="1">
      <alignment horizontal="left"/>
    </xf>
    <xf numFmtId="3" fontId="1" fillId="7" borderId="8" xfId="0" applyNumberFormat="1" applyFont="1" applyFill="1" applyBorder="1" applyAlignment="1">
      <alignment horizontal="right" vertical="center"/>
    </xf>
    <xf numFmtId="3" fontId="16" fillId="0" borderId="23" xfId="0" applyNumberFormat="1" applyFont="1" applyBorder="1" applyAlignment="1" applyProtection="1">
      <alignment horizontal="right" vertical="center"/>
      <protection locked="0"/>
    </xf>
    <xf numFmtId="3" fontId="16" fillId="0" borderId="22" xfId="0" applyNumberFormat="1" applyFont="1" applyBorder="1" applyAlignment="1" applyProtection="1">
      <alignment horizontal="right" vertical="center"/>
      <protection locked="0"/>
    </xf>
    <xf numFmtId="0" fontId="21" fillId="0" borderId="22" xfId="0" applyFont="1" applyBorder="1" applyProtection="1">
      <protection locked="0"/>
    </xf>
    <xf numFmtId="0" fontId="16" fillId="0" borderId="0" xfId="0" applyFont="1" applyProtection="1">
      <protection locked="0"/>
    </xf>
    <xf numFmtId="0" fontId="22" fillId="2" borderId="24" xfId="0" applyFont="1" applyFill="1" applyBorder="1" applyAlignment="1" applyProtection="1">
      <alignment horizontal="left" wrapText="1"/>
      <protection locked="0"/>
    </xf>
    <xf numFmtId="3" fontId="18" fillId="12" borderId="0" xfId="0" applyNumberFormat="1" applyFont="1" applyFill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18" fillId="14" borderId="31" xfId="0" applyFont="1" applyFill="1" applyBorder="1" applyAlignment="1">
      <alignment horizontal="center" vertical="center" wrapText="1"/>
    </xf>
    <xf numFmtId="0" fontId="16" fillId="14" borderId="32" xfId="0" applyFont="1" applyFill="1" applyBorder="1"/>
    <xf numFmtId="3" fontId="16" fillId="14" borderId="33" xfId="0" applyNumberFormat="1" applyFont="1" applyFill="1" applyBorder="1" applyAlignment="1">
      <alignment horizontal="right" vertical="center"/>
    </xf>
    <xf numFmtId="0" fontId="1" fillId="4" borderId="4" xfId="0" applyFont="1" applyFill="1" applyBorder="1"/>
    <xf numFmtId="0" fontId="1" fillId="4" borderId="20" xfId="0" applyFont="1" applyFill="1" applyBorder="1"/>
    <xf numFmtId="3" fontId="1" fillId="4" borderId="5" xfId="0" applyNumberFormat="1" applyFont="1" applyFill="1" applyBorder="1" applyAlignment="1">
      <alignment horizontal="right" vertical="center"/>
    </xf>
    <xf numFmtId="0" fontId="1" fillId="10" borderId="24" xfId="0" applyFont="1" applyFill="1" applyBorder="1"/>
    <xf numFmtId="0" fontId="1" fillId="10" borderId="24" xfId="0" applyFont="1" applyFill="1" applyBorder="1" applyAlignment="1">
      <alignment horizontal="right"/>
    </xf>
    <xf numFmtId="3" fontId="1" fillId="10" borderId="24" xfId="0" applyNumberFormat="1" applyFont="1" applyFill="1" applyBorder="1" applyAlignment="1">
      <alignment horizontal="right" vertical="center"/>
    </xf>
    <xf numFmtId="0" fontId="1" fillId="4" borderId="20" xfId="0" applyFont="1" applyFill="1" applyBorder="1" applyAlignment="1">
      <alignment horizontal="left"/>
    </xf>
    <xf numFmtId="0" fontId="16" fillId="11" borderId="29" xfId="0" applyFont="1" applyFill="1" applyBorder="1"/>
    <xf numFmtId="0" fontId="1" fillId="11" borderId="30" xfId="0" applyFont="1" applyFill="1" applyBorder="1" applyAlignment="1">
      <alignment horizontal="right" wrapText="1"/>
    </xf>
    <xf numFmtId="3" fontId="1" fillId="11" borderId="28" xfId="0" applyNumberFormat="1" applyFont="1" applyFill="1" applyBorder="1" applyAlignment="1">
      <alignment horizontal="right" vertical="center"/>
    </xf>
    <xf numFmtId="0" fontId="23" fillId="0" borderId="3" xfId="0" applyFont="1" applyBorder="1" applyAlignment="1">
      <alignment horizontal="center" wrapText="1"/>
    </xf>
    <xf numFmtId="0" fontId="23" fillId="0" borderId="26" xfId="0" applyFont="1" applyBorder="1" applyAlignment="1">
      <alignment horizontal="right" wrapText="1"/>
    </xf>
    <xf numFmtId="3" fontId="23" fillId="0" borderId="26" xfId="0" applyNumberFormat="1" applyFont="1" applyBorder="1" applyAlignment="1">
      <alignment horizontal="right" vertical="center"/>
    </xf>
    <xf numFmtId="0" fontId="17" fillId="12" borderId="3" xfId="0" applyFont="1" applyFill="1" applyBorder="1"/>
    <xf numFmtId="0" fontId="18" fillId="12" borderId="36" xfId="0" applyFont="1" applyFill="1" applyBorder="1" applyAlignment="1">
      <alignment horizontal="right" wrapText="1"/>
    </xf>
    <xf numFmtId="3" fontId="18" fillId="12" borderId="26" xfId="0" applyNumberFormat="1" applyFont="1" applyFill="1" applyBorder="1" applyAlignment="1">
      <alignment horizontal="right" vertical="center"/>
    </xf>
    <xf numFmtId="3" fontId="24" fillId="0" borderId="0" xfId="0" applyNumberFormat="1" applyFont="1"/>
    <xf numFmtId="0" fontId="25" fillId="2" borderId="0" xfId="0" applyFont="1" applyFill="1"/>
    <xf numFmtId="3" fontId="24" fillId="0" borderId="0" xfId="0" applyNumberFormat="1" applyFont="1" applyAlignment="1">
      <alignment vertical="center"/>
    </xf>
    <xf numFmtId="3" fontId="24" fillId="5" borderId="0" xfId="0" applyNumberFormat="1" applyFont="1" applyFill="1" applyAlignment="1">
      <alignment vertical="center"/>
    </xf>
    <xf numFmtId="0" fontId="25" fillId="0" borderId="0" xfId="0" applyFont="1"/>
    <xf numFmtId="9" fontId="24" fillId="2" borderId="0" xfId="0" applyNumberFormat="1" applyFont="1" applyFill="1" applyAlignment="1">
      <alignment horizontal="left" vertical="center"/>
    </xf>
    <xf numFmtId="0" fontId="23" fillId="0" borderId="0" xfId="0" applyFont="1"/>
    <xf numFmtId="3" fontId="1" fillId="0" borderId="22" xfId="0" applyNumberFormat="1" applyFont="1" applyBorder="1" applyAlignment="1" applyProtection="1">
      <alignment horizontal="right" vertical="center"/>
      <protection locked="0"/>
    </xf>
    <xf numFmtId="3" fontId="1" fillId="0" borderId="24" xfId="0" applyNumberFormat="1" applyFont="1" applyBorder="1" applyAlignment="1" applyProtection="1">
      <alignment horizontal="right" vertical="center"/>
      <protection locked="0"/>
    </xf>
    <xf numFmtId="0" fontId="8" fillId="4" borderId="14" xfId="0" applyFont="1" applyFill="1" applyBorder="1" applyAlignment="1">
      <alignment horizontal="center" vertical="center" wrapText="1"/>
    </xf>
    <xf numFmtId="10" fontId="9" fillId="4" borderId="19" xfId="0" applyNumberFormat="1" applyFont="1" applyFill="1" applyBorder="1" applyAlignment="1">
      <alignment horizontal="right" vertical="center"/>
    </xf>
    <xf numFmtId="3" fontId="12" fillId="0" borderId="36" xfId="0" applyNumberFormat="1" applyFont="1" applyBorder="1" applyAlignment="1">
      <alignment vertical="center"/>
    </xf>
    <xf numFmtId="3" fontId="5" fillId="15" borderId="26" xfId="0" applyNumberFormat="1" applyFont="1" applyFill="1" applyBorder="1" applyAlignment="1">
      <alignment vertical="center"/>
    </xf>
    <xf numFmtId="3" fontId="12" fillId="5" borderId="37" xfId="0" applyNumberFormat="1" applyFont="1" applyFill="1" applyBorder="1" applyAlignment="1">
      <alignment vertical="center"/>
    </xf>
    <xf numFmtId="3" fontId="12" fillId="5" borderId="38" xfId="0" applyNumberFormat="1" applyFont="1" applyFill="1" applyBorder="1" applyAlignment="1">
      <alignment vertical="center"/>
    </xf>
    <xf numFmtId="3" fontId="12" fillId="8" borderId="38" xfId="0" applyNumberFormat="1" applyFont="1" applyFill="1" applyBorder="1" applyAlignment="1" applyProtection="1">
      <alignment vertical="center"/>
      <protection locked="0"/>
    </xf>
    <xf numFmtId="9" fontId="12" fillId="8" borderId="39" xfId="1" applyFont="1" applyFill="1" applyBorder="1" applyAlignment="1" applyProtection="1">
      <alignment vertical="center"/>
      <protection locked="0"/>
    </xf>
    <xf numFmtId="3" fontId="12" fillId="0" borderId="8" xfId="0" applyNumberFormat="1" applyFont="1" applyBorder="1" applyAlignment="1">
      <alignment vertical="center"/>
    </xf>
    <xf numFmtId="0" fontId="1" fillId="4" borderId="34" xfId="0" applyFont="1" applyFill="1" applyBorder="1" applyAlignment="1">
      <alignment horizontal="center"/>
    </xf>
    <xf numFmtId="0" fontId="16" fillId="0" borderId="8" xfId="0" applyFont="1" applyBorder="1"/>
    <xf numFmtId="0" fontId="18" fillId="13" borderId="32" xfId="0" applyFont="1" applyFill="1" applyBorder="1" applyAlignment="1">
      <alignment horizontal="center" vertical="center" wrapText="1"/>
    </xf>
    <xf numFmtId="0" fontId="16" fillId="10" borderId="29" xfId="0" applyFont="1" applyFill="1" applyBorder="1"/>
    <xf numFmtId="0" fontId="1" fillId="10" borderId="30" xfId="0" applyFont="1" applyFill="1" applyBorder="1" applyAlignment="1">
      <alignment horizontal="right" wrapText="1"/>
    </xf>
    <xf numFmtId="3" fontId="1" fillId="10" borderId="28" xfId="0" applyNumberFormat="1" applyFont="1" applyFill="1" applyBorder="1" applyAlignment="1">
      <alignment horizontal="right" vertical="center"/>
    </xf>
    <xf numFmtId="0" fontId="1" fillId="16" borderId="22" xfId="0" applyFont="1" applyFill="1" applyBorder="1"/>
    <xf numFmtId="0" fontId="15" fillId="6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7" borderId="36" xfId="0" applyFont="1" applyFill="1" applyBorder="1" applyAlignment="1">
      <alignment horizontal="center"/>
    </xf>
    <xf numFmtId="0" fontId="1" fillId="10" borderId="41" xfId="0" applyFont="1" applyFill="1" applyBorder="1" applyAlignment="1">
      <alignment horizontal="right" wrapText="1"/>
    </xf>
    <xf numFmtId="0" fontId="1" fillId="10" borderId="19" xfId="0" applyFont="1" applyFill="1" applyBorder="1" applyAlignment="1">
      <alignment horizontal="right" wrapText="1"/>
    </xf>
    <xf numFmtId="0" fontId="1" fillId="4" borderId="19" xfId="0" applyFont="1" applyFill="1" applyBorder="1"/>
    <xf numFmtId="0" fontId="1" fillId="4" borderId="19" xfId="0" applyFont="1" applyFill="1" applyBorder="1" applyAlignment="1">
      <alignment horizontal="left"/>
    </xf>
    <xf numFmtId="0" fontId="1" fillId="11" borderId="41" xfId="0" applyFont="1" applyFill="1" applyBorder="1" applyAlignment="1">
      <alignment horizontal="right" wrapText="1"/>
    </xf>
    <xf numFmtId="0" fontId="1" fillId="7" borderId="8" xfId="0" applyFont="1" applyFill="1" applyBorder="1" applyAlignment="1">
      <alignment horizontal="center"/>
    </xf>
    <xf numFmtId="164" fontId="1" fillId="7" borderId="26" xfId="0" applyNumberFormat="1" applyFont="1" applyFill="1" applyBorder="1"/>
    <xf numFmtId="0" fontId="16" fillId="0" borderId="3" xfId="0" applyFont="1" applyBorder="1"/>
    <xf numFmtId="9" fontId="2" fillId="0" borderId="0" xfId="1"/>
    <xf numFmtId="164" fontId="1" fillId="7" borderId="22" xfId="0" applyNumberFormat="1" applyFont="1" applyFill="1" applyBorder="1"/>
    <xf numFmtId="3" fontId="16" fillId="16" borderId="24" xfId="0" applyNumberFormat="1" applyFont="1" applyFill="1" applyBorder="1"/>
    <xf numFmtId="0" fontId="16" fillId="0" borderId="24" xfId="0" applyFont="1" applyBorder="1" applyProtection="1">
      <protection locked="0"/>
    </xf>
    <xf numFmtId="3" fontId="16" fillId="16" borderId="35" xfId="0" applyNumberFormat="1" applyFont="1" applyFill="1" applyBorder="1"/>
    <xf numFmtId="3" fontId="16" fillId="16" borderId="3" xfId="0" applyNumberFormat="1" applyFont="1" applyFill="1" applyBorder="1"/>
    <xf numFmtId="3" fontId="16" fillId="16" borderId="5" xfId="0" applyNumberFormat="1" applyFont="1" applyFill="1" applyBorder="1"/>
    <xf numFmtId="0" fontId="1" fillId="7" borderId="9" xfId="0" applyFont="1" applyFill="1" applyBorder="1"/>
    <xf numFmtId="164" fontId="1" fillId="7" borderId="44" xfId="0" applyNumberFormat="1" applyFont="1" applyFill="1" applyBorder="1"/>
    <xf numFmtId="0" fontId="16" fillId="0" borderId="42" xfId="0" applyFont="1" applyBorder="1" applyProtection="1">
      <protection locked="0"/>
    </xf>
    <xf numFmtId="0" fontId="16" fillId="0" borderId="43" xfId="0" applyFont="1" applyBorder="1" applyProtection="1">
      <protection locked="0"/>
    </xf>
    <xf numFmtId="0" fontId="1" fillId="0" borderId="43" xfId="0" applyFont="1" applyBorder="1" applyAlignment="1" applyProtection="1">
      <alignment horizontal="right"/>
      <protection locked="0"/>
    </xf>
    <xf numFmtId="0" fontId="1" fillId="7" borderId="10" xfId="0" applyFont="1" applyFill="1" applyBorder="1" applyAlignment="1">
      <alignment horizontal="center"/>
    </xf>
    <xf numFmtId="0" fontId="1" fillId="7" borderId="45" xfId="0" applyFont="1" applyFill="1" applyBorder="1" applyAlignment="1">
      <alignment horizontal="center"/>
    </xf>
    <xf numFmtId="0" fontId="1" fillId="7" borderId="40" xfId="0" applyFont="1" applyFill="1" applyBorder="1" applyAlignment="1">
      <alignment horizontal="center"/>
    </xf>
    <xf numFmtId="0" fontId="1" fillId="7" borderId="10" xfId="0" applyFont="1" applyFill="1" applyBorder="1" applyAlignment="1">
      <alignment vertical="center"/>
    </xf>
    <xf numFmtId="0" fontId="1" fillId="7" borderId="45" xfId="0" applyFont="1" applyFill="1" applyBorder="1" applyAlignment="1">
      <alignment vertical="center"/>
    </xf>
    <xf numFmtId="0" fontId="1" fillId="7" borderId="40" xfId="0" applyFont="1" applyFill="1" applyBorder="1" applyAlignment="1">
      <alignment vertical="center"/>
    </xf>
    <xf numFmtId="0" fontId="16" fillId="0" borderId="48" xfId="0" applyFont="1" applyBorder="1" applyProtection="1">
      <protection locked="0"/>
    </xf>
    <xf numFmtId="0" fontId="16" fillId="0" borderId="40" xfId="0" applyFont="1" applyBorder="1" applyProtection="1">
      <protection locked="0"/>
    </xf>
    <xf numFmtId="0" fontId="16" fillId="0" borderId="33" xfId="0" applyFont="1" applyBorder="1" applyProtection="1">
      <protection locked="0"/>
    </xf>
    <xf numFmtId="3" fontId="16" fillId="0" borderId="23" xfId="0" applyNumberFormat="1" applyFont="1" applyBorder="1" applyProtection="1">
      <protection locked="0"/>
    </xf>
    <xf numFmtId="3" fontId="16" fillId="0" borderId="22" xfId="0" applyNumberFormat="1" applyFont="1" applyBorder="1" applyProtection="1">
      <protection locked="0"/>
    </xf>
    <xf numFmtId="3" fontId="16" fillId="0" borderId="24" xfId="0" applyNumberFormat="1" applyFont="1" applyBorder="1" applyProtection="1">
      <protection locked="0"/>
    </xf>
    <xf numFmtId="2" fontId="16" fillId="0" borderId="23" xfId="0" applyNumberFormat="1" applyFont="1" applyBorder="1" applyProtection="1">
      <protection locked="0"/>
    </xf>
    <xf numFmtId="2" fontId="16" fillId="0" borderId="22" xfId="0" applyNumberFormat="1" applyFont="1" applyBorder="1" applyProtection="1">
      <protection locked="0"/>
    </xf>
    <xf numFmtId="2" fontId="16" fillId="0" borderId="24" xfId="0" applyNumberFormat="1" applyFont="1" applyBorder="1" applyProtection="1">
      <protection locked="0"/>
    </xf>
    <xf numFmtId="0" fontId="14" fillId="0" borderId="0" xfId="0" applyFont="1"/>
    <xf numFmtId="0" fontId="16" fillId="4" borderId="9" xfId="0" applyFont="1" applyFill="1" applyBorder="1"/>
    <xf numFmtId="0" fontId="15" fillId="4" borderId="44" xfId="0" applyFont="1" applyFill="1" applyBorder="1" applyAlignment="1">
      <alignment horizontal="center" vertical="center" wrapText="1"/>
    </xf>
    <xf numFmtId="0" fontId="16" fillId="4" borderId="46" xfId="0" applyFont="1" applyFill="1" applyBorder="1"/>
    <xf numFmtId="0" fontId="1" fillId="4" borderId="47" xfId="0" applyFont="1" applyFill="1" applyBorder="1" applyAlignment="1">
      <alignment horizontal="left"/>
    </xf>
    <xf numFmtId="0" fontId="1" fillId="0" borderId="27" xfId="0" applyFont="1" applyBorder="1"/>
    <xf numFmtId="0" fontId="16" fillId="0" borderId="27" xfId="0" applyFont="1" applyBorder="1"/>
    <xf numFmtId="0" fontId="26" fillId="0" borderId="0" xfId="0" applyFont="1"/>
    <xf numFmtId="9" fontId="1" fillId="0" borderId="0" xfId="0" applyNumberFormat="1" applyFont="1" applyAlignment="1">
      <alignment horizontal="center" vertical="center"/>
    </xf>
    <xf numFmtId="164" fontId="1" fillId="7" borderId="8" xfId="0" applyNumberFormat="1" applyFont="1" applyFill="1" applyBorder="1"/>
    <xf numFmtId="0" fontId="1" fillId="16" borderId="23" xfId="0" applyFont="1" applyFill="1" applyBorder="1"/>
    <xf numFmtId="0" fontId="16" fillId="0" borderId="23" xfId="0" applyFont="1" applyBorder="1"/>
    <xf numFmtId="3" fontId="1" fillId="16" borderId="23" xfId="0" applyNumberFormat="1" applyFont="1" applyFill="1" applyBorder="1"/>
    <xf numFmtId="0" fontId="16" fillId="0" borderId="22" xfId="0" applyFont="1" applyBorder="1"/>
    <xf numFmtId="0" fontId="16" fillId="0" borderId="24" xfId="0" applyFont="1" applyBorder="1"/>
    <xf numFmtId="3" fontId="1" fillId="16" borderId="35" xfId="0" applyNumberFormat="1" applyFont="1" applyFill="1" applyBorder="1"/>
    <xf numFmtId="3" fontId="18" fillId="13" borderId="3" xfId="0" applyNumberFormat="1" applyFont="1" applyFill="1" applyBorder="1"/>
    <xf numFmtId="0" fontId="18" fillId="13" borderId="8" xfId="0" applyFont="1" applyFill="1" applyBorder="1" applyAlignment="1">
      <alignment horizontal="right"/>
    </xf>
    <xf numFmtId="3" fontId="18" fillId="13" borderId="26" xfId="0" applyNumberFormat="1" applyFont="1" applyFill="1" applyBorder="1"/>
    <xf numFmtId="0" fontId="16" fillId="2" borderId="12" xfId="0" applyFont="1" applyFill="1" applyBorder="1" applyAlignment="1">
      <alignment horizontal="left"/>
    </xf>
    <xf numFmtId="3" fontId="1" fillId="0" borderId="22" xfId="0" applyNumberFormat="1" applyFont="1" applyBorder="1" applyAlignment="1">
      <alignment horizontal="right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/>
    </xf>
    <xf numFmtId="3" fontId="1" fillId="0" borderId="23" xfId="0" applyNumberFormat="1" applyFont="1" applyBorder="1" applyAlignment="1">
      <alignment horizontal="right" vertical="center"/>
    </xf>
    <xf numFmtId="0" fontId="18" fillId="13" borderId="36" xfId="0" applyFont="1" applyFill="1" applyBorder="1" applyAlignment="1">
      <alignment horizontal="right"/>
    </xf>
    <xf numFmtId="0" fontId="1" fillId="4" borderId="8" xfId="0" applyFont="1" applyFill="1" applyBorder="1"/>
    <xf numFmtId="0" fontId="1" fillId="4" borderId="8" xfId="0" applyFont="1" applyFill="1" applyBorder="1" applyAlignment="1">
      <alignment horizontal="center"/>
    </xf>
    <xf numFmtId="0" fontId="21" fillId="0" borderId="22" xfId="0" applyFont="1" applyBorder="1"/>
    <xf numFmtId="0" fontId="1" fillId="4" borderId="20" xfId="0" applyFont="1" applyFill="1" applyBorder="1" applyAlignment="1">
      <alignment horizontal="center"/>
    </xf>
    <xf numFmtId="3" fontId="23" fillId="18" borderId="26" xfId="0" applyNumberFormat="1" applyFont="1" applyFill="1" applyBorder="1" applyAlignment="1">
      <alignment horizontal="right" vertical="center"/>
    </xf>
    <xf numFmtId="0" fontId="29" fillId="0" borderId="0" xfId="0" applyFont="1"/>
    <xf numFmtId="3" fontId="16" fillId="16" borderId="49" xfId="0" applyNumberFormat="1" applyFont="1" applyFill="1" applyBorder="1"/>
    <xf numFmtId="3" fontId="16" fillId="16" borderId="50" xfId="0" applyNumberFormat="1" applyFont="1" applyFill="1" applyBorder="1"/>
    <xf numFmtId="3" fontId="16" fillId="16" borderId="51" xfId="0" applyNumberFormat="1" applyFont="1" applyFill="1" applyBorder="1"/>
    <xf numFmtId="3" fontId="16" fillId="16" borderId="8" xfId="0" applyNumberFormat="1" applyFont="1" applyFill="1" applyBorder="1"/>
    <xf numFmtId="0" fontId="16" fillId="16" borderId="25" xfId="0" applyFont="1" applyFill="1" applyBorder="1"/>
    <xf numFmtId="2" fontId="16" fillId="16" borderId="36" xfId="0" applyNumberFormat="1" applyFont="1" applyFill="1" applyBorder="1"/>
    <xf numFmtId="0" fontId="16" fillId="16" borderId="36" xfId="0" applyFont="1" applyFill="1" applyBorder="1"/>
    <xf numFmtId="0" fontId="1" fillId="16" borderId="36" xfId="0" applyFont="1" applyFill="1" applyBorder="1" applyAlignment="1">
      <alignment horizontal="right"/>
    </xf>
    <xf numFmtId="0" fontId="27" fillId="0" borderId="0" xfId="0" applyFont="1"/>
    <xf numFmtId="0" fontId="28" fillId="0" borderId="0" xfId="0" applyFont="1"/>
    <xf numFmtId="0" fontId="1" fillId="16" borderId="27" xfId="0" applyFont="1" applyFill="1" applyBorder="1"/>
    <xf numFmtId="0" fontId="16" fillId="0" borderId="27" xfId="0" applyFont="1" applyBorder="1" applyProtection="1"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164" fontId="1" fillId="2" borderId="23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0" fontId="16" fillId="11" borderId="29" xfId="0" applyFont="1" applyFill="1" applyBorder="1" applyProtection="1">
      <protection locked="0"/>
    </xf>
    <xf numFmtId="0" fontId="1" fillId="11" borderId="30" xfId="0" applyFont="1" applyFill="1" applyBorder="1" applyAlignment="1" applyProtection="1">
      <alignment horizontal="right" wrapText="1"/>
      <protection locked="0"/>
    </xf>
    <xf numFmtId="3" fontId="1" fillId="11" borderId="28" xfId="0" applyNumberFormat="1" applyFont="1" applyFill="1" applyBorder="1" applyAlignment="1" applyProtection="1">
      <alignment horizontal="right" vertical="center"/>
      <protection locked="0"/>
    </xf>
    <xf numFmtId="0" fontId="23" fillId="19" borderId="3" xfId="0" applyFont="1" applyFill="1" applyBorder="1" applyAlignment="1">
      <alignment horizontal="center" wrapText="1"/>
    </xf>
    <xf numFmtId="0" fontId="23" fillId="19" borderId="26" xfId="0" applyFont="1" applyFill="1" applyBorder="1" applyAlignment="1">
      <alignment horizontal="right" wrapText="1"/>
    </xf>
    <xf numFmtId="3" fontId="23" fillId="19" borderId="26" xfId="0" applyNumberFormat="1" applyFont="1" applyFill="1" applyBorder="1" applyAlignment="1">
      <alignment horizontal="right" vertical="center"/>
    </xf>
    <xf numFmtId="3" fontId="1" fillId="7" borderId="8" xfId="0" applyNumberFormat="1" applyFont="1" applyFill="1" applyBorder="1" applyAlignment="1">
      <alignment horizontal="left" vertical="center"/>
    </xf>
    <xf numFmtId="3" fontId="1" fillId="4" borderId="26" xfId="0" applyNumberFormat="1" applyFont="1" applyFill="1" applyBorder="1" applyAlignment="1">
      <alignment horizontal="left" vertical="center"/>
    </xf>
    <xf numFmtId="3" fontId="1" fillId="4" borderId="5" xfId="0" applyNumberFormat="1" applyFont="1" applyFill="1" applyBorder="1" applyAlignment="1">
      <alignment horizontal="left" vertical="center"/>
    </xf>
  </cellXfs>
  <cellStyles count="4">
    <cellStyle name="Dålig" xfId="2" builtinId="27"/>
    <cellStyle name="Normal" xfId="0" builtinId="0"/>
    <cellStyle name="Normal 3" xfId="3" xr:uid="{00000000-0005-0000-0000-000003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CEAA-DAEC-4022-890C-5997DA626E5C}">
  <sheetPr>
    <tabColor theme="7" tint="0.39997558519241921"/>
  </sheetPr>
  <dimension ref="A1:H63"/>
  <sheetViews>
    <sheetView showGridLines="0" topLeftCell="A13" zoomScale="87" zoomScaleNormal="87" workbookViewId="0">
      <selection activeCell="A40" sqref="A40"/>
    </sheetView>
  </sheetViews>
  <sheetFormatPr defaultColWidth="9.140625" defaultRowHeight="18.75"/>
  <cols>
    <col min="1" max="1" width="86.85546875" style="65" customWidth="1"/>
    <col min="2" max="2" width="100.7109375" style="65" customWidth="1"/>
    <col min="3" max="3" width="44.85546875" style="65" customWidth="1"/>
    <col min="4" max="4" width="2" style="65" customWidth="1"/>
    <col min="5" max="5" width="57.28515625" style="65" customWidth="1"/>
    <col min="6" max="6" width="57.28515625" style="65" bestFit="1" customWidth="1"/>
    <col min="7" max="8" width="2" style="65" customWidth="1"/>
    <col min="9" max="9" width="9.85546875" style="65" bestFit="1" customWidth="1"/>
    <col min="10" max="10" width="9.140625" style="65"/>
    <col min="11" max="11" width="11.42578125" style="65" customWidth="1"/>
    <col min="12" max="16384" width="9.140625" style="65"/>
  </cols>
  <sheetData>
    <row r="1" spans="1:8">
      <c r="A1" s="170"/>
      <c r="B1" s="171"/>
      <c r="C1" s="64"/>
      <c r="D1" s="64"/>
      <c r="E1" s="64"/>
      <c r="F1" s="64"/>
      <c r="G1" s="64"/>
      <c r="H1" s="64"/>
    </row>
    <row r="2" spans="1:8" ht="19.5" thickBot="1">
      <c r="A2" s="172"/>
      <c r="B2" s="173" t="s">
        <v>0</v>
      </c>
    </row>
    <row r="3" spans="1:8" ht="19.5" thickBot="1">
      <c r="A3" s="210" t="s">
        <v>1</v>
      </c>
      <c r="B3" s="211"/>
    </row>
    <row r="4" spans="1:8">
      <c r="A4" s="8"/>
      <c r="B4" s="8"/>
      <c r="C4" s="208"/>
      <c r="D4" s="208"/>
      <c r="E4" s="208"/>
    </row>
    <row r="5" spans="1:8">
      <c r="A5" s="209" t="s">
        <v>2</v>
      </c>
      <c r="B5" s="8"/>
      <c r="C5" s="208"/>
      <c r="D5" s="208"/>
      <c r="E5" s="208"/>
    </row>
    <row r="6" spans="1:8" ht="18.95" customHeight="1">
      <c r="A6" s="199" t="s">
        <v>3</v>
      </c>
    </row>
    <row r="7" spans="1:8">
      <c r="A7" s="67"/>
      <c r="C7" s="177"/>
    </row>
    <row r="8" spans="1:8" s="9" customFormat="1">
      <c r="A8" s="126"/>
      <c r="B8" s="126" t="s">
        <v>4</v>
      </c>
      <c r="C8" s="69"/>
    </row>
    <row r="9" spans="1:8" ht="19.5" thickBot="1">
      <c r="A9" s="70" t="s">
        <v>5</v>
      </c>
      <c r="B9" s="133" t="s">
        <v>6</v>
      </c>
      <c r="C9" s="178" t="s">
        <v>7</v>
      </c>
    </row>
    <row r="10" spans="1:8">
      <c r="A10" s="179" t="s">
        <v>8</v>
      </c>
      <c r="B10" s="72"/>
      <c r="C10" s="71">
        <f>'02.Kalkyl för lönekostnader '!F6</f>
        <v>1392271.6937499999</v>
      </c>
      <c r="E10" s="65" t="s">
        <v>9</v>
      </c>
    </row>
    <row r="11" spans="1:8">
      <c r="A11" s="130" t="s">
        <v>10</v>
      </c>
      <c r="B11" s="74"/>
      <c r="C11" s="71">
        <f>'02.Kalkyl för lönekostnader '!F7</f>
        <v>0</v>
      </c>
      <c r="E11" s="65" t="s">
        <v>9</v>
      </c>
    </row>
    <row r="12" spans="1:8" ht="19.5" thickBot="1">
      <c r="A12" s="130" t="s">
        <v>11</v>
      </c>
      <c r="B12" s="145"/>
      <c r="C12" s="146">
        <f>'02.Kalkyl för lönekostnader '!F8</f>
        <v>0</v>
      </c>
      <c r="E12" s="65" t="s">
        <v>9</v>
      </c>
    </row>
    <row r="13" spans="1:8" ht="19.5" thickBot="1">
      <c r="A13" s="185"/>
      <c r="B13" s="186" t="s">
        <v>12</v>
      </c>
      <c r="C13" s="187">
        <f>SUM(C10:C12)</f>
        <v>1392271.6937499999</v>
      </c>
    </row>
    <row r="14" spans="1:8" ht="19.5" thickBot="1">
      <c r="A14" s="70" t="s">
        <v>13</v>
      </c>
      <c r="B14" s="139" t="s">
        <v>14</v>
      </c>
      <c r="C14" s="178" t="s">
        <v>7</v>
      </c>
    </row>
    <row r="15" spans="1:8">
      <c r="A15" s="179" t="s">
        <v>15</v>
      </c>
      <c r="B15" s="212"/>
      <c r="C15" s="215"/>
    </row>
    <row r="16" spans="1:8">
      <c r="A16" s="130" t="s">
        <v>16</v>
      </c>
      <c r="B16" s="213"/>
      <c r="C16" s="216"/>
    </row>
    <row r="17" spans="1:3">
      <c r="A17" s="130" t="s">
        <v>17</v>
      </c>
      <c r="B17" s="214"/>
      <c r="C17" s="216"/>
    </row>
    <row r="18" spans="1:3">
      <c r="A18" s="130" t="s">
        <v>18</v>
      </c>
      <c r="B18" s="214"/>
      <c r="C18" s="216"/>
    </row>
    <row r="19" spans="1:3">
      <c r="A19" s="130" t="s">
        <v>19</v>
      </c>
      <c r="B19" s="214"/>
      <c r="C19" s="216"/>
    </row>
    <row r="20" spans="1:3" ht="19.5" thickBot="1">
      <c r="A20" s="130" t="s">
        <v>20</v>
      </c>
      <c r="B20" s="214"/>
      <c r="C20" s="216"/>
    </row>
    <row r="21" spans="1:3" ht="19.5" thickBot="1">
      <c r="A21" s="185"/>
      <c r="B21" s="186" t="s">
        <v>21</v>
      </c>
      <c r="C21" s="187">
        <f>SUM(C15:C20)</f>
        <v>0</v>
      </c>
    </row>
    <row r="22" spans="1:3" ht="19.5" thickBot="1">
      <c r="A22" s="70" t="s">
        <v>22</v>
      </c>
      <c r="B22" s="139" t="s">
        <v>14</v>
      </c>
      <c r="C22" s="223" t="s">
        <v>7</v>
      </c>
    </row>
    <row r="23" spans="1:3">
      <c r="A23" s="179" t="s">
        <v>23</v>
      </c>
      <c r="B23" s="72"/>
      <c r="C23" s="80"/>
    </row>
    <row r="24" spans="1:3">
      <c r="A24" s="130" t="s">
        <v>24</v>
      </c>
      <c r="B24" s="74"/>
      <c r="C24" s="81"/>
    </row>
    <row r="25" spans="1:3">
      <c r="A25" s="130" t="s">
        <v>25</v>
      </c>
      <c r="B25" s="74"/>
      <c r="C25" s="81"/>
    </row>
    <row r="26" spans="1:3">
      <c r="A26" s="130" t="s">
        <v>26</v>
      </c>
      <c r="B26" s="74"/>
      <c r="C26" s="81"/>
    </row>
    <row r="27" spans="1:3">
      <c r="A27" s="179" t="s">
        <v>27</v>
      </c>
      <c r="B27" s="74"/>
      <c r="C27" s="81"/>
    </row>
    <row r="28" spans="1:3">
      <c r="A28" s="130" t="s">
        <v>28</v>
      </c>
      <c r="B28" s="74"/>
      <c r="C28" s="81"/>
    </row>
    <row r="29" spans="1:3">
      <c r="A29" s="130" t="s">
        <v>29</v>
      </c>
      <c r="B29" s="74"/>
      <c r="C29" s="81"/>
    </row>
    <row r="30" spans="1:3">
      <c r="A30" s="130" t="s">
        <v>30</v>
      </c>
      <c r="B30" s="74"/>
      <c r="C30" s="81"/>
    </row>
    <row r="31" spans="1:3">
      <c r="A31" s="179" t="s">
        <v>31</v>
      </c>
      <c r="B31" s="74"/>
      <c r="C31" s="81"/>
    </row>
    <row r="32" spans="1:3">
      <c r="A32" s="130" t="s">
        <v>32</v>
      </c>
      <c r="B32" s="74"/>
      <c r="C32" s="81"/>
    </row>
    <row r="33" spans="1:3">
      <c r="A33" s="130" t="s">
        <v>33</v>
      </c>
      <c r="B33" s="74"/>
      <c r="C33" s="81"/>
    </row>
    <row r="34" spans="1:3">
      <c r="A34" s="130" t="s">
        <v>34</v>
      </c>
      <c r="B34" s="74"/>
      <c r="C34" s="81"/>
    </row>
    <row r="35" spans="1:3" ht="19.5" thickBot="1">
      <c r="A35" s="179" t="s">
        <v>35</v>
      </c>
      <c r="B35" s="74"/>
      <c r="C35" s="81"/>
    </row>
    <row r="36" spans="1:3" ht="19.5" thickBot="1">
      <c r="A36" s="185"/>
      <c r="B36" s="186" t="s">
        <v>36</v>
      </c>
      <c r="C36" s="187">
        <f>SUM(C23:C35)</f>
        <v>0</v>
      </c>
    </row>
    <row r="37" spans="1:3" ht="19.5" thickBot="1">
      <c r="A37" s="185"/>
      <c r="B37" s="193" t="s">
        <v>37</v>
      </c>
      <c r="C37" s="187">
        <f>C13+C21+C36</f>
        <v>1392271.6937499999</v>
      </c>
    </row>
    <row r="38" spans="1:3">
      <c r="A38" s="8"/>
      <c r="B38" s="12"/>
      <c r="C38" s="86"/>
    </row>
    <row r="39" spans="1:3">
      <c r="A39" s="87"/>
      <c r="B39" s="87" t="s">
        <v>38</v>
      </c>
      <c r="C39" s="89"/>
    </row>
    <row r="40" spans="1:3" ht="19.5" thickBot="1">
      <c r="A40" s="194" t="s">
        <v>39</v>
      </c>
      <c r="B40" s="195" t="s">
        <v>40</v>
      </c>
      <c r="C40" s="224" t="s">
        <v>7</v>
      </c>
    </row>
    <row r="41" spans="1:3">
      <c r="A41" s="72"/>
      <c r="B41" s="72"/>
      <c r="C41" s="80"/>
    </row>
    <row r="42" spans="1:3">
      <c r="A42" s="72"/>
      <c r="B42" s="72"/>
      <c r="C42" s="80"/>
    </row>
    <row r="43" spans="1:3">
      <c r="A43" s="72"/>
      <c r="B43" s="72"/>
      <c r="C43" s="80"/>
    </row>
    <row r="44" spans="1:3">
      <c r="A44" s="72"/>
      <c r="B44" s="72"/>
      <c r="C44" s="80"/>
    </row>
    <row r="45" spans="1:3">
      <c r="A45" s="74"/>
      <c r="B45" s="74"/>
      <c r="C45" s="81"/>
    </row>
    <row r="46" spans="1:3">
      <c r="A46" s="74"/>
      <c r="B46" s="74"/>
      <c r="C46" s="81"/>
    </row>
    <row r="47" spans="1:3">
      <c r="A47" s="74"/>
      <c r="B47" s="74"/>
      <c r="C47" s="81"/>
    </row>
    <row r="48" spans="1:3">
      <c r="A48" s="82"/>
      <c r="B48" s="82"/>
      <c r="C48" s="81"/>
    </row>
    <row r="49" spans="1:3" ht="19.5" thickBot="1">
      <c r="A49" s="93"/>
      <c r="B49" s="94" t="s">
        <v>41</v>
      </c>
      <c r="C49" s="95">
        <f>SUM(C41:C48)</f>
        <v>0</v>
      </c>
    </row>
    <row r="50" spans="1:3" ht="19.5" thickBot="1">
      <c r="A50" s="90" t="s">
        <v>42</v>
      </c>
      <c r="B50" s="197" t="s">
        <v>43</v>
      </c>
      <c r="C50" s="225" t="s">
        <v>7</v>
      </c>
    </row>
    <row r="51" spans="1:3">
      <c r="A51" s="72"/>
      <c r="B51" s="72"/>
      <c r="C51" s="80"/>
    </row>
    <row r="52" spans="1:3">
      <c r="A52" s="72"/>
      <c r="B52" s="72"/>
      <c r="C52" s="80"/>
    </row>
    <row r="53" spans="1:3">
      <c r="A53" s="72"/>
      <c r="B53" s="72"/>
      <c r="C53" s="80"/>
    </row>
    <row r="54" spans="1:3">
      <c r="A54" s="72"/>
      <c r="B54" s="72"/>
      <c r="C54" s="80"/>
    </row>
    <row r="55" spans="1:3">
      <c r="A55" s="72"/>
      <c r="B55" s="72"/>
      <c r="C55" s="80"/>
    </row>
    <row r="56" spans="1:3">
      <c r="A56" s="72"/>
      <c r="B56" s="72"/>
      <c r="C56" s="80"/>
    </row>
    <row r="57" spans="1:3">
      <c r="A57" s="74"/>
      <c r="B57" s="74"/>
      <c r="C57" s="81"/>
    </row>
    <row r="58" spans="1:3" ht="16.5" customHeight="1" thickBot="1">
      <c r="A58" s="217"/>
      <c r="B58" s="218" t="s">
        <v>44</v>
      </c>
      <c r="C58" s="219">
        <f>SUM(C51:C57)</f>
        <v>0</v>
      </c>
    </row>
    <row r="59" spans="1:3" ht="19.5" thickBot="1">
      <c r="A59" s="10"/>
      <c r="B59" s="11" t="s">
        <v>45</v>
      </c>
      <c r="C59" s="85">
        <f>C49+C58</f>
        <v>0</v>
      </c>
    </row>
    <row r="60" spans="1:3" ht="19.5" thickBot="1">
      <c r="A60" s="220"/>
      <c r="B60" s="221" t="s">
        <v>46</v>
      </c>
      <c r="C60" s="222">
        <f>C37-C59</f>
        <v>1392271.6937499999</v>
      </c>
    </row>
    <row r="61" spans="1:3" ht="15.95" customHeight="1"/>
    <row r="62" spans="1:3" ht="15.95" customHeight="1"/>
    <row r="63" spans="1:3" ht="15" customHeight="1"/>
  </sheetData>
  <sheetProtection sheet="1" selectLockedCell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C338E46-10C4-45EB-9C9E-3793A697B526}">
          <x14:formula1>
            <xm:f>Blad4!$B$2:$B$3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D2FE-2EFF-42D0-A414-A0ECAB13F013}">
  <sheetPr>
    <tabColor theme="8" tint="0.59999389629810485"/>
  </sheetPr>
  <dimension ref="A2:F9"/>
  <sheetViews>
    <sheetView showGridLines="0" workbookViewId="0">
      <selection activeCell="C13" sqref="C13"/>
    </sheetView>
  </sheetViews>
  <sheetFormatPr defaultRowHeight="15"/>
  <cols>
    <col min="1" max="1" width="89.7109375" bestFit="1" customWidth="1"/>
    <col min="2" max="2" width="28.5703125" bestFit="1" customWidth="1"/>
    <col min="3" max="3" width="27.5703125" bestFit="1" customWidth="1"/>
    <col min="4" max="4" width="29" bestFit="1" customWidth="1"/>
    <col min="5" max="5" width="31.7109375" bestFit="1" customWidth="1"/>
    <col min="6" max="6" width="27.28515625" bestFit="1" customWidth="1"/>
  </cols>
  <sheetData>
    <row r="2" spans="1:6" ht="18.75">
      <c r="A2" s="199" t="s">
        <v>3</v>
      </c>
    </row>
    <row r="4" spans="1:6" ht="19.5" thickBot="1">
      <c r="A4" s="126" t="s">
        <v>47</v>
      </c>
      <c r="B4" s="126"/>
      <c r="C4" s="126"/>
      <c r="D4" s="126"/>
      <c r="E4" s="126"/>
      <c r="F4" s="69"/>
    </row>
    <row r="5" spans="1:6" ht="19.5" thickBot="1">
      <c r="A5" s="70" t="s">
        <v>48</v>
      </c>
      <c r="B5" s="133" t="s">
        <v>49</v>
      </c>
      <c r="C5" s="139" t="s">
        <v>50</v>
      </c>
      <c r="D5" s="133" t="s">
        <v>51</v>
      </c>
      <c r="E5" s="139" t="s">
        <v>52</v>
      </c>
      <c r="F5" s="140" t="s">
        <v>53</v>
      </c>
    </row>
    <row r="6" spans="1:6" ht="18.75">
      <c r="A6" s="200" t="s">
        <v>8</v>
      </c>
      <c r="B6" s="160">
        <v>3</v>
      </c>
      <c r="C6" s="166">
        <v>1.75</v>
      </c>
      <c r="D6" s="163">
        <v>50000</v>
      </c>
      <c r="E6" s="72">
        <v>31.42</v>
      </c>
      <c r="F6" s="71">
        <f>(((D6*12)+(D6*0.43%*25))+((D6*12)+(D6*0.43%*25))*E6/100)*C6</f>
        <v>1392271.6937499999</v>
      </c>
    </row>
    <row r="7" spans="1:6" ht="18.75">
      <c r="A7" s="201" t="s">
        <v>10</v>
      </c>
      <c r="B7" s="161"/>
      <c r="C7" s="167"/>
      <c r="D7" s="164"/>
      <c r="E7" s="74"/>
      <c r="F7" s="71">
        <f t="shared" ref="F7:F8" si="0">(((D7*12)+(D7*0.43%*25))+((D7*12)+(D7*0.43%*25))*E7/100)*C7</f>
        <v>0</v>
      </c>
    </row>
    <row r="8" spans="1:6" ht="19.5" thickBot="1">
      <c r="A8" s="202" t="s">
        <v>54</v>
      </c>
      <c r="B8" s="162"/>
      <c r="C8" s="168"/>
      <c r="D8" s="165"/>
      <c r="E8" s="145"/>
      <c r="F8" s="146">
        <f t="shared" si="0"/>
        <v>0</v>
      </c>
    </row>
    <row r="9" spans="1:6" ht="19.5" thickBot="1">
      <c r="A9" s="203"/>
      <c r="B9" s="204">
        <f>SUM(B6:B8)</f>
        <v>3</v>
      </c>
      <c r="C9" s="205">
        <f>SUM(C6:C8)</f>
        <v>1.75</v>
      </c>
      <c r="D9" s="206"/>
      <c r="E9" s="207" t="s">
        <v>55</v>
      </c>
      <c r="F9" s="148">
        <f>SUM(F6:F8)</f>
        <v>1392271.6937499999</v>
      </c>
    </row>
  </sheetData>
  <sheetProtection algorithmName="SHA-512" hashValue="MMN7OtUQCA8qs+9xJ9d3Tg6gh/N+pnDO0MUpmudunHKIDUZc/ecG0bi/eeciANtMuwYnry0eAlLTzpRe20ejaQ==" saltValue="jyRfpiq5KFavloTMBqMDB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0518-3826-488C-8625-04FBAEF85E1F}">
  <sheetPr>
    <tabColor theme="5" tint="0.39997558519241921"/>
  </sheetPr>
  <dimension ref="A1:H70"/>
  <sheetViews>
    <sheetView showGridLines="0" tabSelected="1" zoomScale="85" zoomScaleNormal="85" workbookViewId="0">
      <selection activeCell="A22" sqref="A22"/>
    </sheetView>
  </sheetViews>
  <sheetFormatPr defaultColWidth="9.140625" defaultRowHeight="18.75"/>
  <cols>
    <col min="1" max="1" width="86.85546875" style="65" customWidth="1"/>
    <col min="2" max="2" width="135.7109375" style="65" customWidth="1"/>
    <col min="3" max="3" width="44.85546875" style="65" customWidth="1"/>
    <col min="4" max="4" width="2" style="65" customWidth="1"/>
    <col min="5" max="5" width="57.28515625" style="65" customWidth="1"/>
    <col min="6" max="6" width="57.28515625" style="65" bestFit="1" customWidth="1"/>
    <col min="7" max="8" width="2" style="65" customWidth="1"/>
    <col min="9" max="9" width="9.85546875" style="65" bestFit="1" customWidth="1"/>
    <col min="10" max="10" width="9.140625" style="65"/>
    <col min="11" max="11" width="11.42578125" style="65" customWidth="1"/>
    <col min="12" max="16384" width="9.140625" style="65"/>
  </cols>
  <sheetData>
    <row r="1" spans="1:8">
      <c r="A1" s="170"/>
      <c r="B1" s="171"/>
      <c r="C1" s="64"/>
      <c r="D1" s="64"/>
      <c r="E1" s="64"/>
      <c r="F1" s="64"/>
      <c r="G1" s="64"/>
      <c r="H1" s="64"/>
    </row>
    <row r="2" spans="1:8" ht="19.5" thickBot="1">
      <c r="A2" s="172"/>
      <c r="B2" s="173" t="s">
        <v>56</v>
      </c>
    </row>
    <row r="3" spans="1:8" ht="19.5" thickBot="1">
      <c r="A3" s="174" t="s">
        <v>1</v>
      </c>
      <c r="B3" s="175" t="s">
        <v>57</v>
      </c>
    </row>
    <row r="4" spans="1:8" ht="18.95" customHeight="1">
      <c r="A4" s="176"/>
    </row>
    <row r="5" spans="1:8">
      <c r="A5" s="67"/>
      <c r="C5" s="177"/>
    </row>
    <row r="6" spans="1:8" s="9" customFormat="1">
      <c r="A6" s="126"/>
      <c r="B6" s="126" t="s">
        <v>4</v>
      </c>
      <c r="C6" s="69"/>
    </row>
    <row r="7" spans="1:8" ht="19.5" thickBot="1">
      <c r="A7" s="70" t="s">
        <v>5</v>
      </c>
      <c r="B7" s="133" t="s">
        <v>58</v>
      </c>
      <c r="C7" s="178" t="s">
        <v>7</v>
      </c>
    </row>
    <row r="8" spans="1:8">
      <c r="A8" s="179" t="s">
        <v>8</v>
      </c>
      <c r="B8" s="180" t="s">
        <v>59</v>
      </c>
      <c r="C8" s="181">
        <f>'02.Kalkyl för lönekostnader '!F6</f>
        <v>1392271.6937499999</v>
      </c>
      <c r="E8" s="65" t="s">
        <v>9</v>
      </c>
    </row>
    <row r="9" spans="1:8">
      <c r="A9" s="130" t="s">
        <v>10</v>
      </c>
      <c r="B9" s="182" t="s">
        <v>60</v>
      </c>
      <c r="C9" s="181">
        <f>'02.Kalkyl för lönekostnader '!F7</f>
        <v>0</v>
      </c>
      <c r="E9" s="65" t="s">
        <v>9</v>
      </c>
    </row>
    <row r="10" spans="1:8" ht="19.5" thickBot="1">
      <c r="A10" s="130" t="s">
        <v>11</v>
      </c>
      <c r="B10" s="183" t="s">
        <v>61</v>
      </c>
      <c r="C10" s="184">
        <f>'02.Kalkyl för lönekostnader '!F8</f>
        <v>0</v>
      </c>
      <c r="E10" s="65" t="s">
        <v>9</v>
      </c>
    </row>
    <row r="11" spans="1:8" ht="19.5" thickBot="1">
      <c r="A11" s="185"/>
      <c r="B11" s="186" t="s">
        <v>12</v>
      </c>
      <c r="C11" s="187">
        <f>SUM(C8:C10)</f>
        <v>1392271.6937499999</v>
      </c>
    </row>
    <row r="12" spans="1:8" ht="19.5" thickBot="1">
      <c r="A12" s="70" t="s">
        <v>13</v>
      </c>
      <c r="B12" s="139" t="s">
        <v>14</v>
      </c>
      <c r="C12" s="178" t="s">
        <v>7</v>
      </c>
    </row>
    <row r="13" spans="1:8">
      <c r="A13" s="179" t="s">
        <v>15</v>
      </c>
      <c r="B13" s="188" t="s">
        <v>62</v>
      </c>
      <c r="C13" s="189">
        <v>30000</v>
      </c>
    </row>
    <row r="14" spans="1:8">
      <c r="A14" s="130" t="s">
        <v>16</v>
      </c>
      <c r="B14" s="190" t="s">
        <v>63</v>
      </c>
      <c r="C14" s="189">
        <v>40000</v>
      </c>
    </row>
    <row r="15" spans="1:8">
      <c r="A15" s="130" t="s">
        <v>64</v>
      </c>
      <c r="B15" s="191" t="s">
        <v>65</v>
      </c>
      <c r="C15" s="189">
        <v>2400</v>
      </c>
    </row>
    <row r="16" spans="1:8">
      <c r="A16" s="130" t="s">
        <v>18</v>
      </c>
      <c r="B16" s="191" t="s">
        <v>66</v>
      </c>
      <c r="C16" s="189">
        <v>18000</v>
      </c>
    </row>
    <row r="17" spans="1:3">
      <c r="A17" s="130" t="s">
        <v>19</v>
      </c>
      <c r="B17" s="191" t="s">
        <v>67</v>
      </c>
      <c r="C17" s="189">
        <v>72000</v>
      </c>
    </row>
    <row r="18" spans="1:3" ht="19.5" thickBot="1">
      <c r="A18" s="130" t="s">
        <v>20</v>
      </c>
      <c r="B18" s="191" t="s">
        <v>68</v>
      </c>
      <c r="C18" s="189">
        <v>80000</v>
      </c>
    </row>
    <row r="19" spans="1:3" ht="19.5" thickBot="1">
      <c r="A19" s="185"/>
      <c r="B19" s="186" t="s">
        <v>21</v>
      </c>
      <c r="C19" s="187">
        <f>SUM(C13:C18)</f>
        <v>242400</v>
      </c>
    </row>
    <row r="20" spans="1:3" ht="19.5" thickBot="1">
      <c r="A20" s="70" t="s">
        <v>22</v>
      </c>
      <c r="B20" s="139" t="s">
        <v>14</v>
      </c>
      <c r="C20" s="223" t="s">
        <v>7</v>
      </c>
    </row>
    <row r="21" spans="1:3">
      <c r="A21" s="179" t="s">
        <v>23</v>
      </c>
      <c r="B21" s="180" t="s">
        <v>69</v>
      </c>
      <c r="C21" s="192">
        <v>111000</v>
      </c>
    </row>
    <row r="22" spans="1:3">
      <c r="A22" s="130" t="s">
        <v>24</v>
      </c>
      <c r="B22" s="182" t="s">
        <v>70</v>
      </c>
      <c r="C22" s="189">
        <v>18000</v>
      </c>
    </row>
    <row r="23" spans="1:3">
      <c r="A23" s="130" t="s">
        <v>25</v>
      </c>
      <c r="B23" s="182" t="s">
        <v>71</v>
      </c>
      <c r="C23" s="189">
        <v>36000</v>
      </c>
    </row>
    <row r="24" spans="1:3">
      <c r="A24" s="130" t="s">
        <v>26</v>
      </c>
      <c r="B24" s="182" t="s">
        <v>72</v>
      </c>
      <c r="C24" s="189">
        <v>24000</v>
      </c>
    </row>
    <row r="25" spans="1:3">
      <c r="A25" s="179" t="s">
        <v>73</v>
      </c>
      <c r="B25" s="182" t="s">
        <v>74</v>
      </c>
      <c r="C25" s="189">
        <v>12000</v>
      </c>
    </row>
    <row r="26" spans="1:3">
      <c r="A26" s="130" t="s">
        <v>28</v>
      </c>
      <c r="B26" s="182" t="s">
        <v>75</v>
      </c>
      <c r="C26" s="189">
        <v>20000</v>
      </c>
    </row>
    <row r="27" spans="1:3">
      <c r="A27" s="130" t="s">
        <v>29</v>
      </c>
      <c r="B27" s="182" t="s">
        <v>76</v>
      </c>
      <c r="C27" s="189">
        <v>12000</v>
      </c>
    </row>
    <row r="28" spans="1:3">
      <c r="A28" s="130" t="s">
        <v>30</v>
      </c>
      <c r="B28" s="182" t="s">
        <v>77</v>
      </c>
      <c r="C28" s="189">
        <v>3600</v>
      </c>
    </row>
    <row r="29" spans="1:3">
      <c r="A29" s="179" t="s">
        <v>31</v>
      </c>
      <c r="B29" s="182" t="s">
        <v>78</v>
      </c>
      <c r="C29" s="189">
        <v>27600</v>
      </c>
    </row>
    <row r="30" spans="1:3">
      <c r="A30" s="130" t="s">
        <v>32</v>
      </c>
      <c r="B30" s="182" t="s">
        <v>79</v>
      </c>
      <c r="C30" s="189">
        <v>12840</v>
      </c>
    </row>
    <row r="31" spans="1:3">
      <c r="A31" s="130" t="s">
        <v>33</v>
      </c>
      <c r="B31" s="182" t="s">
        <v>80</v>
      </c>
      <c r="C31" s="189">
        <v>36000</v>
      </c>
    </row>
    <row r="32" spans="1:3">
      <c r="A32" s="130" t="s">
        <v>34</v>
      </c>
      <c r="B32" s="182" t="s">
        <v>81</v>
      </c>
      <c r="C32" s="189">
        <v>6000</v>
      </c>
    </row>
    <row r="33" spans="1:3" ht="19.5" thickBot="1">
      <c r="A33" s="179" t="s">
        <v>35</v>
      </c>
      <c r="B33" s="182" t="s">
        <v>82</v>
      </c>
      <c r="C33" s="189">
        <v>41000</v>
      </c>
    </row>
    <row r="34" spans="1:3" ht="19.5" thickBot="1">
      <c r="A34" s="185"/>
      <c r="B34" s="186" t="s">
        <v>36</v>
      </c>
      <c r="C34" s="187">
        <f>SUM(C21:C33)</f>
        <v>360040</v>
      </c>
    </row>
    <row r="35" spans="1:3" ht="19.5" thickBot="1">
      <c r="A35" s="185"/>
      <c r="B35" s="193" t="s">
        <v>37</v>
      </c>
      <c r="C35" s="187">
        <f>C11+C19+C34</f>
        <v>1994711.6937499999</v>
      </c>
    </row>
    <row r="36" spans="1:3">
      <c r="A36" s="8"/>
      <c r="B36" s="12"/>
      <c r="C36" s="86"/>
    </row>
    <row r="37" spans="1:3">
      <c r="A37" s="87"/>
      <c r="B37" s="87" t="s">
        <v>38</v>
      </c>
      <c r="C37" s="89"/>
    </row>
    <row r="38" spans="1:3" ht="19.5" thickBot="1">
      <c r="A38" s="194" t="s">
        <v>83</v>
      </c>
      <c r="B38" s="195" t="s">
        <v>40</v>
      </c>
      <c r="C38" s="224" t="s">
        <v>7</v>
      </c>
    </row>
    <row r="39" spans="1:3">
      <c r="A39" s="180" t="s">
        <v>84</v>
      </c>
      <c r="B39" s="180" t="s">
        <v>85</v>
      </c>
      <c r="C39" s="189">
        <v>100000</v>
      </c>
    </row>
    <row r="40" spans="1:3">
      <c r="A40" s="180" t="s">
        <v>86</v>
      </c>
      <c r="B40" s="180" t="s">
        <v>87</v>
      </c>
      <c r="C40" s="189">
        <v>350000</v>
      </c>
    </row>
    <row r="41" spans="1:3">
      <c r="A41" s="180" t="s">
        <v>88</v>
      </c>
      <c r="B41" s="180" t="s">
        <v>89</v>
      </c>
      <c r="C41" s="189">
        <v>500000</v>
      </c>
    </row>
    <row r="42" spans="1:3">
      <c r="A42" s="180"/>
      <c r="B42" s="180"/>
      <c r="C42" s="189"/>
    </row>
    <row r="43" spans="1:3">
      <c r="A43" s="182"/>
      <c r="B43" s="182"/>
      <c r="C43" s="189"/>
    </row>
    <row r="44" spans="1:3">
      <c r="A44" s="182"/>
      <c r="B44" s="182"/>
      <c r="C44" s="189"/>
    </row>
    <row r="45" spans="1:3">
      <c r="A45" s="182"/>
      <c r="B45" s="182"/>
      <c r="C45" s="189"/>
    </row>
    <row r="46" spans="1:3">
      <c r="A46" s="196"/>
      <c r="B46" s="196"/>
      <c r="C46" s="189"/>
    </row>
    <row r="47" spans="1:3" ht="19.5" thickBot="1">
      <c r="A47" s="93"/>
      <c r="B47" s="94" t="s">
        <v>41</v>
      </c>
      <c r="C47" s="95">
        <f>SUM(C39:C46)</f>
        <v>950000</v>
      </c>
    </row>
    <row r="48" spans="1:3" ht="19.5" thickBot="1">
      <c r="A48" s="90" t="s">
        <v>90</v>
      </c>
      <c r="B48" s="197" t="s">
        <v>43</v>
      </c>
      <c r="C48" s="225" t="s">
        <v>7</v>
      </c>
    </row>
    <row r="49" spans="1:3">
      <c r="A49" s="180" t="s">
        <v>91</v>
      </c>
      <c r="B49" s="180" t="s">
        <v>92</v>
      </c>
      <c r="C49" s="189">
        <v>10000</v>
      </c>
    </row>
    <row r="50" spans="1:3">
      <c r="A50" s="180" t="s">
        <v>93</v>
      </c>
      <c r="B50" s="180" t="s">
        <v>94</v>
      </c>
      <c r="C50" s="189">
        <v>6000</v>
      </c>
    </row>
    <row r="51" spans="1:3">
      <c r="A51" s="180"/>
      <c r="B51" s="180"/>
      <c r="C51" s="189"/>
    </row>
    <row r="52" spans="1:3">
      <c r="A52" s="180"/>
      <c r="B52" s="180"/>
      <c r="C52" s="189"/>
    </row>
    <row r="53" spans="1:3">
      <c r="A53" s="180"/>
      <c r="B53" s="180"/>
      <c r="C53" s="189"/>
    </row>
    <row r="54" spans="1:3">
      <c r="A54" s="180"/>
      <c r="B54" s="180"/>
      <c r="C54" s="189"/>
    </row>
    <row r="55" spans="1:3">
      <c r="A55" s="182"/>
      <c r="B55" s="182"/>
      <c r="C55" s="189"/>
    </row>
    <row r="56" spans="1:3" ht="16.5" customHeight="1" thickBot="1">
      <c r="A56" s="97"/>
      <c r="B56" s="98" t="s">
        <v>44</v>
      </c>
      <c r="C56" s="99">
        <f>SUM(C49:C55)</f>
        <v>16000</v>
      </c>
    </row>
    <row r="57" spans="1:3" ht="19.5" thickBot="1">
      <c r="A57" s="10"/>
      <c r="B57" s="11" t="s">
        <v>45</v>
      </c>
      <c r="C57" s="85">
        <f>C47+C56</f>
        <v>966000</v>
      </c>
    </row>
    <row r="58" spans="1:3" ht="19.5" thickBot="1">
      <c r="A58" s="100"/>
      <c r="B58" s="101" t="s">
        <v>46</v>
      </c>
      <c r="C58" s="198">
        <f>C35-C57</f>
        <v>1028711.6937499999</v>
      </c>
    </row>
    <row r="59" spans="1:3" ht="15.95" customHeight="1"/>
    <row r="60" spans="1:3" ht="15.95" customHeight="1"/>
    <row r="61" spans="1:3" ht="15" customHeight="1"/>
    <row r="68" ht="15" customHeight="1"/>
    <row r="69" ht="15" customHeight="1"/>
    <row r="70" ht="15" customHeight="1"/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13A3-BE19-4C7A-B43A-9AE2B3AEC42B}">
  <dimension ref="B2:B3"/>
  <sheetViews>
    <sheetView workbookViewId="0">
      <selection activeCell="E13" sqref="E13"/>
    </sheetView>
  </sheetViews>
  <sheetFormatPr defaultRowHeight="15"/>
  <sheetData>
    <row r="2" spans="2:2" ht="15.75">
      <c r="B2" s="169">
        <v>1</v>
      </c>
    </row>
    <row r="3" spans="2:2" ht="15.75">
      <c r="B3" s="169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3E38-4338-4F91-BC65-8D6F0CA674E8}">
  <dimension ref="A1:N87"/>
  <sheetViews>
    <sheetView workbookViewId="0">
      <selection activeCell="A8" sqref="A8:F13"/>
    </sheetView>
  </sheetViews>
  <sheetFormatPr defaultColWidth="9.140625" defaultRowHeight="18.75"/>
  <cols>
    <col min="1" max="1" width="86.85546875" style="65" customWidth="1"/>
    <col min="2" max="2" width="30.85546875" style="65" customWidth="1"/>
    <col min="3" max="3" width="33.140625" style="65" customWidth="1"/>
    <col min="4" max="4" width="34.140625" style="65" customWidth="1"/>
    <col min="5" max="5" width="32.5703125" style="65" customWidth="1"/>
    <col min="6" max="6" width="27.28515625" style="65" bestFit="1" customWidth="1"/>
    <col min="7" max="8" width="2" style="65" customWidth="1"/>
    <col min="9" max="9" width="57.28515625" style="65" bestFit="1" customWidth="1"/>
    <col min="10" max="11" width="2" style="65" customWidth="1"/>
    <col min="12" max="12" width="9.85546875" style="65" bestFit="1" customWidth="1"/>
    <col min="13" max="13" width="9.140625" style="65"/>
    <col min="14" max="14" width="11.42578125" style="65" customWidth="1"/>
    <col min="15" max="16384" width="9.140625" style="65"/>
  </cols>
  <sheetData>
    <row r="1" spans="1:14" ht="56.25">
      <c r="B1" s="6"/>
      <c r="C1" s="6" t="s">
        <v>95</v>
      </c>
      <c r="D1" s="131"/>
      <c r="E1" s="131"/>
      <c r="F1" s="64"/>
      <c r="G1" s="64"/>
      <c r="H1" s="64"/>
      <c r="I1" s="64"/>
      <c r="J1" s="64"/>
      <c r="K1" s="64"/>
    </row>
    <row r="2" spans="1:14" ht="19.5" thickBot="1">
      <c r="B2" s="124"/>
      <c r="C2" s="124" t="s">
        <v>96</v>
      </c>
      <c r="D2" s="132"/>
      <c r="E2" s="132"/>
    </row>
    <row r="3" spans="1:14" ht="19.5" thickBot="1">
      <c r="A3" s="58" t="s">
        <v>1</v>
      </c>
      <c r="B3" s="125"/>
    </row>
    <row r="4" spans="1:14" ht="19.5" thickBot="1">
      <c r="A4" s="141" t="s">
        <v>97</v>
      </c>
      <c r="B4" s="125"/>
    </row>
    <row r="5" spans="1:14" ht="18.95" customHeight="1">
      <c r="I5" s="142"/>
      <c r="M5" s="66"/>
      <c r="N5" s="66"/>
    </row>
    <row r="6" spans="1:14" ht="18.95" customHeight="1">
      <c r="A6" s="112" t="s">
        <v>98</v>
      </c>
    </row>
    <row r="7" spans="1:14">
      <c r="A7" s="67"/>
      <c r="F7" s="68"/>
    </row>
    <row r="8" spans="1:14" s="9" customFormat="1" ht="19.5" thickBot="1">
      <c r="A8" s="126"/>
      <c r="B8" s="126" t="s">
        <v>99</v>
      </c>
      <c r="C8" s="126"/>
      <c r="D8" s="126"/>
      <c r="E8" s="126"/>
      <c r="F8" s="69"/>
    </row>
    <row r="9" spans="1:14" ht="19.5" thickBot="1">
      <c r="A9" s="70" t="s">
        <v>48</v>
      </c>
      <c r="B9" s="133" t="s">
        <v>49</v>
      </c>
      <c r="C9" s="139" t="s">
        <v>100</v>
      </c>
      <c r="D9" s="133" t="s">
        <v>101</v>
      </c>
      <c r="E9" s="139" t="s">
        <v>102</v>
      </c>
      <c r="F9" s="140" t="s">
        <v>53</v>
      </c>
    </row>
    <row r="10" spans="1:14">
      <c r="A10" s="71" t="s">
        <v>103</v>
      </c>
      <c r="B10" s="72"/>
      <c r="C10" s="72">
        <v>3</v>
      </c>
      <c r="D10" s="72">
        <v>50000</v>
      </c>
      <c r="E10" s="72">
        <v>31.42</v>
      </c>
      <c r="F10" s="71">
        <f>(((D10*12)+(D10*0.43%*25))+((D10*12)+(D10*0.43%*25))*E10/100)*C10</f>
        <v>2386751.4749999996</v>
      </c>
      <c r="I10" s="65" t="s">
        <v>9</v>
      </c>
      <c r="J10" s="65" t="s">
        <v>104</v>
      </c>
    </row>
    <row r="11" spans="1:14">
      <c r="A11" s="73" t="s">
        <v>10</v>
      </c>
      <c r="B11" s="74"/>
      <c r="C11" s="74">
        <v>2.5</v>
      </c>
      <c r="D11" s="74">
        <v>36000</v>
      </c>
      <c r="E11" s="74">
        <v>31.42</v>
      </c>
      <c r="F11" s="71">
        <f t="shared" ref="F11:F12" si="0">(((D11*12)+(D11*0.43%*25))+((D11*12)+(D11*0.43%*25))*E11/100)*C11</f>
        <v>1432050.8850000002</v>
      </c>
      <c r="I11" s="65" t="s">
        <v>9</v>
      </c>
      <c r="J11" s="65" t="s">
        <v>104</v>
      </c>
    </row>
    <row r="12" spans="1:14" ht="19.5" thickBot="1">
      <c r="A12" s="144" t="s">
        <v>11</v>
      </c>
      <c r="B12" s="145"/>
      <c r="C12" s="145">
        <v>1.2</v>
      </c>
      <c r="D12" s="145">
        <v>25000</v>
      </c>
      <c r="E12" s="145">
        <v>31.42</v>
      </c>
      <c r="F12" s="146">
        <f t="shared" si="0"/>
        <v>477350.29499999993</v>
      </c>
      <c r="I12" s="65" t="s">
        <v>9</v>
      </c>
      <c r="J12" s="65" t="s">
        <v>104</v>
      </c>
    </row>
    <row r="13" spans="1:14" ht="19.5" thickBot="1">
      <c r="A13" s="147"/>
      <c r="B13" s="151"/>
      <c r="C13" s="152"/>
      <c r="D13" s="152"/>
      <c r="E13" s="153" t="s">
        <v>55</v>
      </c>
      <c r="F13" s="148">
        <f>SUM(F10:F12)</f>
        <v>4296152.6549999993</v>
      </c>
    </row>
    <row r="14" spans="1:14">
      <c r="A14" s="149" t="s">
        <v>105</v>
      </c>
      <c r="B14" s="154"/>
      <c r="C14" s="155"/>
      <c r="D14" s="155"/>
      <c r="E14" s="156"/>
      <c r="F14" s="150"/>
    </row>
    <row r="15" spans="1:14">
      <c r="A15" s="130" t="s">
        <v>15</v>
      </c>
      <c r="B15" s="154"/>
      <c r="C15" s="155"/>
      <c r="D15" s="155"/>
      <c r="E15" s="156"/>
      <c r="F15" s="143"/>
    </row>
    <row r="16" spans="1:14">
      <c r="A16" s="130" t="s">
        <v>16</v>
      </c>
      <c r="B16" s="157"/>
      <c r="C16" s="158"/>
      <c r="D16" s="158"/>
      <c r="E16" s="159"/>
      <c r="F16" s="143"/>
    </row>
    <row r="17" spans="1:9">
      <c r="A17" s="130" t="s">
        <v>106</v>
      </c>
      <c r="B17" s="154"/>
      <c r="C17" s="155"/>
      <c r="D17" s="155"/>
      <c r="E17" s="156"/>
      <c r="F17" s="143"/>
    </row>
    <row r="18" spans="1:9">
      <c r="A18" s="130" t="s">
        <v>107</v>
      </c>
      <c r="B18" s="154"/>
      <c r="C18" s="155"/>
      <c r="D18" s="155"/>
      <c r="E18" s="156"/>
      <c r="F18" s="143"/>
      <c r="I18" s="65" t="s">
        <v>108</v>
      </c>
    </row>
    <row r="19" spans="1:9">
      <c r="A19" s="130" t="s">
        <v>20</v>
      </c>
      <c r="B19" s="154"/>
      <c r="C19" s="155"/>
      <c r="D19" s="155"/>
      <c r="E19" s="156"/>
      <c r="F19" s="143"/>
      <c r="I19" s="65" t="str">
        <f>I18</f>
        <v>50 000*12</v>
      </c>
    </row>
    <row r="20" spans="1:9">
      <c r="A20" s="130"/>
      <c r="B20" s="154"/>
      <c r="C20" s="155"/>
      <c r="D20" s="155"/>
      <c r="E20" s="156"/>
      <c r="F20" s="143"/>
      <c r="I20" s="65">
        <f>50000*12</f>
        <v>600000</v>
      </c>
    </row>
    <row r="21" spans="1:9">
      <c r="A21" s="130"/>
      <c r="B21" s="154"/>
      <c r="C21" s="155"/>
      <c r="D21" s="155"/>
      <c r="E21" s="156"/>
      <c r="F21" s="143"/>
    </row>
    <row r="22" spans="1:9">
      <c r="A22" s="130"/>
      <c r="B22" s="154"/>
      <c r="C22" s="155"/>
      <c r="D22" s="155"/>
      <c r="E22" s="156"/>
      <c r="F22" s="143"/>
    </row>
    <row r="23" spans="1:9">
      <c r="A23" s="130"/>
      <c r="B23" s="154"/>
      <c r="C23" s="155"/>
      <c r="D23" s="155"/>
      <c r="E23" s="156"/>
      <c r="F23" s="143"/>
    </row>
    <row r="24" spans="1:9">
      <c r="A24" s="130"/>
      <c r="B24" s="154"/>
      <c r="C24" s="155"/>
      <c r="D24" s="155"/>
      <c r="E24" s="156"/>
      <c r="F24" s="143"/>
    </row>
    <row r="25" spans="1:9">
      <c r="A25" s="73"/>
      <c r="B25" s="74"/>
      <c r="C25" s="74"/>
      <c r="D25" s="74"/>
      <c r="E25" s="74"/>
      <c r="F25" s="73"/>
    </row>
    <row r="26" spans="1:9">
      <c r="A26" s="73"/>
      <c r="B26" s="74"/>
      <c r="C26" s="74"/>
      <c r="D26" s="74"/>
      <c r="E26" s="74"/>
      <c r="F26" s="73"/>
    </row>
    <row r="27" spans="1:9" ht="57" thickBot="1">
      <c r="A27" s="127"/>
      <c r="B27" s="128" t="s">
        <v>109</v>
      </c>
      <c r="C27" s="134"/>
      <c r="D27" s="134"/>
      <c r="E27" s="134"/>
      <c r="F27" s="129">
        <f>SUM(F10:F12)</f>
        <v>4296152.6549999993</v>
      </c>
    </row>
    <row r="28" spans="1:9" ht="19.5" thickBot="1">
      <c r="A28" s="70" t="s">
        <v>110</v>
      </c>
      <c r="B28" s="78" t="s">
        <v>111</v>
      </c>
      <c r="C28" s="78"/>
      <c r="D28" s="78"/>
      <c r="E28" s="78"/>
      <c r="F28" s="79" t="s">
        <v>7</v>
      </c>
    </row>
    <row r="29" spans="1:9">
      <c r="A29" s="72"/>
      <c r="B29" s="72"/>
      <c r="C29" s="72"/>
      <c r="D29" s="72"/>
      <c r="E29" s="72"/>
      <c r="F29" s="80"/>
    </row>
    <row r="30" spans="1:9">
      <c r="A30" s="72"/>
      <c r="B30" s="74"/>
      <c r="C30" s="74"/>
      <c r="D30" s="74"/>
      <c r="E30" s="74"/>
      <c r="F30" s="81"/>
    </row>
    <row r="31" spans="1:9">
      <c r="A31" s="74"/>
      <c r="B31" s="74"/>
      <c r="C31" s="74"/>
      <c r="D31" s="74"/>
      <c r="E31" s="74"/>
      <c r="F31" s="81"/>
    </row>
    <row r="32" spans="1:9">
      <c r="A32" s="74"/>
      <c r="B32" s="74"/>
      <c r="C32" s="74"/>
      <c r="D32" s="74"/>
      <c r="E32" s="74"/>
      <c r="F32" s="81"/>
    </row>
    <row r="33" spans="1:6">
      <c r="A33" s="74"/>
      <c r="B33" s="74"/>
      <c r="C33" s="74"/>
      <c r="D33" s="74"/>
      <c r="E33" s="74"/>
      <c r="F33" s="81"/>
    </row>
    <row r="34" spans="1:6">
      <c r="A34" s="74"/>
      <c r="B34" s="74"/>
      <c r="C34" s="74"/>
      <c r="D34" s="74"/>
      <c r="E34" s="74"/>
      <c r="F34" s="81"/>
    </row>
    <row r="35" spans="1:6">
      <c r="A35" s="74"/>
      <c r="B35" s="74"/>
      <c r="C35" s="74"/>
      <c r="D35" s="74"/>
      <c r="E35" s="74"/>
      <c r="F35" s="81"/>
    </row>
    <row r="36" spans="1:6">
      <c r="A36" s="74"/>
      <c r="B36" s="74"/>
      <c r="C36" s="74"/>
      <c r="D36" s="74"/>
      <c r="E36" s="74"/>
      <c r="F36" s="81"/>
    </row>
    <row r="37" spans="1:6">
      <c r="A37" s="74"/>
      <c r="B37" s="74"/>
      <c r="C37" s="74"/>
      <c r="D37" s="74"/>
      <c r="E37" s="74"/>
      <c r="F37" s="81"/>
    </row>
    <row r="38" spans="1:6">
      <c r="A38" s="74"/>
      <c r="B38" s="74"/>
      <c r="C38" s="74"/>
      <c r="D38" s="74"/>
      <c r="E38" s="74"/>
      <c r="F38" s="81"/>
    </row>
    <row r="39" spans="1:6">
      <c r="A39" s="74"/>
      <c r="B39" s="74"/>
      <c r="C39" s="74"/>
      <c r="D39" s="74"/>
      <c r="E39" s="74"/>
      <c r="F39" s="81"/>
    </row>
    <row r="40" spans="1:6">
      <c r="A40" s="74"/>
      <c r="B40" s="74"/>
      <c r="C40" s="74"/>
      <c r="D40" s="74"/>
      <c r="E40" s="74"/>
      <c r="F40" s="81"/>
    </row>
    <row r="41" spans="1:6">
      <c r="A41" s="74"/>
      <c r="B41" s="74"/>
      <c r="C41" s="74"/>
      <c r="D41" s="74"/>
      <c r="E41" s="74"/>
      <c r="F41" s="81"/>
    </row>
    <row r="42" spans="1:6">
      <c r="A42" s="74"/>
      <c r="B42" s="74"/>
      <c r="C42" s="74"/>
      <c r="D42" s="74"/>
      <c r="E42" s="74"/>
      <c r="F42" s="81"/>
    </row>
    <row r="43" spans="1:6">
      <c r="A43" s="74"/>
      <c r="B43" s="74"/>
      <c r="C43" s="74"/>
      <c r="D43" s="74"/>
      <c r="E43" s="74"/>
      <c r="F43" s="81"/>
    </row>
    <row r="44" spans="1:6">
      <c r="A44" s="74"/>
      <c r="B44" s="74"/>
      <c r="C44" s="74"/>
      <c r="D44" s="74"/>
      <c r="E44" s="74"/>
      <c r="F44" s="81"/>
    </row>
    <row r="45" spans="1:6">
      <c r="A45" s="74"/>
      <c r="B45" s="74"/>
      <c r="C45" s="74"/>
      <c r="D45" s="74"/>
      <c r="E45" s="74"/>
      <c r="F45" s="81"/>
    </row>
    <row r="46" spans="1:6">
      <c r="A46" s="74"/>
      <c r="B46" s="74"/>
      <c r="C46" s="74"/>
      <c r="D46" s="74"/>
      <c r="E46" s="74"/>
      <c r="F46" s="81"/>
    </row>
    <row r="47" spans="1:6">
      <c r="A47" s="82"/>
      <c r="B47" s="82"/>
      <c r="C47" s="82"/>
      <c r="D47" s="82"/>
      <c r="E47" s="82"/>
      <c r="F47" s="81"/>
    </row>
    <row r="48" spans="1:6">
      <c r="A48" s="82"/>
      <c r="B48" s="82"/>
      <c r="C48" s="82"/>
      <c r="D48" s="82"/>
      <c r="E48" s="82"/>
      <c r="F48" s="81"/>
    </row>
    <row r="49" spans="1:6">
      <c r="A49" s="82"/>
      <c r="B49" s="83"/>
      <c r="C49" s="83"/>
      <c r="D49" s="83"/>
      <c r="E49" s="83"/>
      <c r="F49" s="81"/>
    </row>
    <row r="50" spans="1:6">
      <c r="A50" s="82"/>
      <c r="B50" s="82"/>
      <c r="C50" s="82"/>
      <c r="D50" s="82"/>
      <c r="E50" s="82"/>
      <c r="F50" s="81"/>
    </row>
    <row r="51" spans="1:6">
      <c r="A51" s="82"/>
      <c r="B51" s="82"/>
      <c r="C51" s="82"/>
      <c r="D51" s="82"/>
      <c r="E51" s="82"/>
      <c r="F51" s="81"/>
    </row>
    <row r="52" spans="1:6">
      <c r="A52" s="83"/>
      <c r="B52" s="82"/>
      <c r="C52" s="82"/>
      <c r="D52" s="82"/>
      <c r="E52" s="82"/>
      <c r="F52" s="81"/>
    </row>
    <row r="53" spans="1:6">
      <c r="A53" s="82"/>
      <c r="B53" s="82"/>
      <c r="C53" s="82"/>
      <c r="D53" s="82"/>
      <c r="E53" s="82"/>
      <c r="F53" s="81"/>
    </row>
    <row r="54" spans="1:6">
      <c r="A54" s="82"/>
      <c r="B54" s="82"/>
      <c r="C54" s="82"/>
      <c r="D54" s="82"/>
      <c r="E54" s="82"/>
      <c r="F54" s="81"/>
    </row>
    <row r="55" spans="1:6">
      <c r="A55" s="82"/>
      <c r="B55" s="82"/>
      <c r="C55" s="82"/>
      <c r="D55" s="82"/>
      <c r="E55" s="82"/>
      <c r="F55" s="81"/>
    </row>
    <row r="56" spans="1:6">
      <c r="A56" s="82"/>
      <c r="B56" s="82"/>
      <c r="C56" s="82"/>
      <c r="D56" s="82"/>
      <c r="E56" s="82"/>
      <c r="F56" s="81"/>
    </row>
    <row r="57" spans="1:6">
      <c r="A57" s="82"/>
      <c r="B57" s="82"/>
      <c r="C57" s="82"/>
      <c r="D57" s="82"/>
      <c r="E57" s="82"/>
      <c r="F57" s="113"/>
    </row>
    <row r="58" spans="1:6" ht="19.5" thickBot="1">
      <c r="A58" s="84"/>
      <c r="B58" s="84"/>
      <c r="C58" s="84"/>
      <c r="D58" s="84"/>
      <c r="E58" s="84"/>
      <c r="F58" s="114"/>
    </row>
    <row r="59" spans="1:6" ht="19.5" thickBot="1">
      <c r="A59" s="77"/>
      <c r="B59" s="75" t="s">
        <v>112</v>
      </c>
      <c r="C59" s="135"/>
      <c r="D59" s="135"/>
      <c r="E59" s="135"/>
      <c r="F59" s="76">
        <f>SUM(F29:F58)</f>
        <v>0</v>
      </c>
    </row>
    <row r="60" spans="1:6" ht="57" thickBot="1">
      <c r="A60" s="103"/>
      <c r="B60" s="104" t="s">
        <v>113</v>
      </c>
      <c r="C60" s="104"/>
      <c r="D60" s="104"/>
      <c r="E60" s="104"/>
      <c r="F60" s="105" t="e">
        <f>F27+#REF!+F59</f>
        <v>#REF!</v>
      </c>
    </row>
    <row r="61" spans="1:6">
      <c r="A61" s="8"/>
      <c r="B61" s="12"/>
      <c r="C61" s="12"/>
      <c r="D61" s="12"/>
      <c r="E61" s="12"/>
      <c r="F61" s="86"/>
    </row>
    <row r="62" spans="1:6" ht="19.5" thickBot="1">
      <c r="A62" s="87" t="s">
        <v>114</v>
      </c>
      <c r="B62" s="88"/>
      <c r="C62" s="88"/>
      <c r="D62" s="88"/>
      <c r="E62" s="88"/>
      <c r="F62" s="89"/>
    </row>
    <row r="63" spans="1:6" ht="19.5" thickBot="1">
      <c r="A63" s="90" t="s">
        <v>115</v>
      </c>
      <c r="B63" s="91" t="s">
        <v>116</v>
      </c>
      <c r="C63" s="136"/>
      <c r="D63" s="136"/>
      <c r="E63" s="136"/>
      <c r="F63" s="92" t="s">
        <v>7</v>
      </c>
    </row>
    <row r="64" spans="1:6">
      <c r="A64" s="72"/>
      <c r="B64" s="72"/>
      <c r="C64" s="72"/>
      <c r="D64" s="72"/>
      <c r="E64" s="72"/>
      <c r="F64" s="80"/>
    </row>
    <row r="65" spans="1:6">
      <c r="A65" s="72"/>
      <c r="B65" s="72"/>
      <c r="C65" s="72"/>
      <c r="D65" s="72"/>
      <c r="E65" s="72"/>
      <c r="F65" s="80"/>
    </row>
    <row r="66" spans="1:6">
      <c r="A66" s="72"/>
      <c r="B66" s="72"/>
      <c r="C66" s="72"/>
      <c r="D66" s="72"/>
      <c r="E66" s="72"/>
      <c r="F66" s="80"/>
    </row>
    <row r="67" spans="1:6">
      <c r="A67" s="72"/>
      <c r="B67" s="72"/>
      <c r="C67" s="72"/>
      <c r="D67" s="72"/>
      <c r="E67" s="72"/>
      <c r="F67" s="80"/>
    </row>
    <row r="68" spans="1:6">
      <c r="A68" s="74"/>
      <c r="B68" s="74"/>
      <c r="C68" s="74"/>
      <c r="D68" s="74"/>
      <c r="E68" s="74"/>
      <c r="F68" s="81"/>
    </row>
    <row r="69" spans="1:6">
      <c r="A69" s="74"/>
      <c r="B69" s="74"/>
      <c r="C69" s="74"/>
      <c r="D69" s="74"/>
      <c r="E69" s="74"/>
      <c r="F69" s="81"/>
    </row>
    <row r="70" spans="1:6">
      <c r="A70" s="74"/>
      <c r="B70" s="74"/>
      <c r="C70" s="74"/>
      <c r="D70" s="74"/>
      <c r="E70" s="74"/>
      <c r="F70" s="81"/>
    </row>
    <row r="71" spans="1:6">
      <c r="A71" s="82"/>
      <c r="B71" s="82"/>
      <c r="C71" s="82"/>
      <c r="D71" s="82"/>
      <c r="E71" s="82"/>
      <c r="F71" s="81"/>
    </row>
    <row r="72" spans="1:6" ht="19.5" thickBot="1">
      <c r="A72" s="93"/>
      <c r="B72" s="94" t="s">
        <v>117</v>
      </c>
      <c r="C72" s="94"/>
      <c r="D72" s="94"/>
      <c r="E72" s="94"/>
      <c r="F72" s="95">
        <f>SUM(F64:F71)</f>
        <v>0</v>
      </c>
    </row>
    <row r="73" spans="1:6" ht="19.5" thickBot="1">
      <c r="A73" s="90" t="s">
        <v>118</v>
      </c>
      <c r="B73" s="96" t="s">
        <v>116</v>
      </c>
      <c r="C73" s="137"/>
      <c r="D73" s="137"/>
      <c r="E73" s="137"/>
      <c r="F73" s="92" t="s">
        <v>7</v>
      </c>
    </row>
    <row r="74" spans="1:6">
      <c r="A74" s="72"/>
      <c r="B74" s="72"/>
      <c r="C74" s="72"/>
      <c r="D74" s="72"/>
      <c r="E74" s="72"/>
      <c r="F74" s="80"/>
    </row>
    <row r="75" spans="1:6">
      <c r="A75" s="72"/>
      <c r="B75" s="72"/>
      <c r="C75" s="72"/>
      <c r="D75" s="72"/>
      <c r="E75" s="72"/>
      <c r="F75" s="80"/>
    </row>
    <row r="76" spans="1:6">
      <c r="A76" s="72"/>
      <c r="B76" s="72"/>
      <c r="C76" s="72"/>
      <c r="D76" s="72"/>
      <c r="E76" s="72"/>
      <c r="F76" s="80"/>
    </row>
    <row r="77" spans="1:6">
      <c r="A77" s="72"/>
      <c r="B77" s="72"/>
      <c r="C77" s="72"/>
      <c r="D77" s="72"/>
      <c r="E77" s="72"/>
      <c r="F77" s="80"/>
    </row>
    <row r="78" spans="1:6">
      <c r="A78" s="72"/>
      <c r="B78" s="72"/>
      <c r="C78" s="72"/>
      <c r="D78" s="72"/>
      <c r="E78" s="72"/>
      <c r="F78" s="80"/>
    </row>
    <row r="79" spans="1:6">
      <c r="A79" s="72"/>
      <c r="B79" s="72"/>
      <c r="C79" s="72"/>
      <c r="D79" s="72"/>
      <c r="E79" s="72"/>
      <c r="F79" s="80"/>
    </row>
    <row r="80" spans="1:6">
      <c r="A80" s="74"/>
      <c r="B80" s="74"/>
      <c r="C80" s="74"/>
      <c r="D80" s="74"/>
      <c r="E80" s="74"/>
      <c r="F80" s="81"/>
    </row>
    <row r="81" spans="1:6" ht="57" thickBot="1">
      <c r="A81" s="97"/>
      <c r="B81" s="98" t="s">
        <v>119</v>
      </c>
      <c r="C81" s="138"/>
      <c r="D81" s="138"/>
      <c r="E81" s="138"/>
      <c r="F81" s="99"/>
    </row>
    <row r="82" spans="1:6" ht="38.25" thickBot="1">
      <c r="A82" s="10"/>
      <c r="B82" s="11" t="s">
        <v>45</v>
      </c>
      <c r="C82" s="11"/>
      <c r="D82" s="11"/>
      <c r="E82" s="11"/>
      <c r="F82" s="85">
        <f>F72+F81</f>
        <v>0</v>
      </c>
    </row>
    <row r="83" spans="1:6" ht="38.25" thickBot="1">
      <c r="A83" s="100"/>
      <c r="B83" s="101" t="s">
        <v>46</v>
      </c>
      <c r="C83" s="101"/>
      <c r="D83" s="101"/>
      <c r="E83" s="101"/>
      <c r="F83" s="102" t="e">
        <f>F60-F82</f>
        <v>#REF!</v>
      </c>
    </row>
    <row r="84" spans="1:6" ht="22.5" customHeight="1"/>
    <row r="85" spans="1:6" ht="15.95" customHeight="1"/>
    <row r="86" spans="1:6" ht="15.95" customHeight="1"/>
    <row r="87" spans="1:6" ht="1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K66"/>
  <sheetViews>
    <sheetView showGridLines="0" zoomScaleNormal="100" workbookViewId="0">
      <selection activeCell="D15" sqref="D15"/>
    </sheetView>
  </sheetViews>
  <sheetFormatPr defaultColWidth="28" defaultRowHeight="15"/>
  <cols>
    <col min="1" max="1" width="42" style="14" customWidth="1"/>
    <col min="2" max="2" width="11" style="14" bestFit="1" customWidth="1"/>
    <col min="3" max="4" width="23.28515625" style="14" customWidth="1"/>
    <col min="5" max="5" width="15" style="14" bestFit="1" customWidth="1"/>
    <col min="6" max="6" width="2" style="14" bestFit="1" customWidth="1"/>
    <col min="7" max="7" width="46.85546875" style="14" customWidth="1"/>
    <col min="8" max="10" width="2" customWidth="1"/>
    <col min="11" max="16384" width="28" style="14"/>
  </cols>
  <sheetData>
    <row r="1" spans="1:11" ht="37.5" customHeight="1" thickBot="1">
      <c r="A1" s="13" t="s">
        <v>120</v>
      </c>
      <c r="B1" s="7"/>
      <c r="C1" s="7"/>
      <c r="D1" s="7"/>
      <c r="E1" s="7"/>
      <c r="F1" s="7"/>
      <c r="G1" s="106" t="s">
        <v>121</v>
      </c>
      <c r="H1" s="7"/>
      <c r="I1" s="7"/>
      <c r="J1" s="7"/>
    </row>
    <row r="2" spans="1:11" ht="18.95" customHeight="1" thickBot="1">
      <c r="A2" s="15" t="s">
        <v>122</v>
      </c>
      <c r="B2" s="16" t="s">
        <v>123</v>
      </c>
      <c r="C2" s="17">
        <v>2026</v>
      </c>
      <c r="D2" s="115">
        <v>2027</v>
      </c>
      <c r="E2" s="18" t="s">
        <v>124</v>
      </c>
      <c r="F2" s="19"/>
      <c r="G2" s="107" t="s">
        <v>125</v>
      </c>
      <c r="H2" s="20"/>
    </row>
    <row r="3" spans="1:11" ht="15" customHeight="1" thickBot="1">
      <c r="A3" s="21"/>
      <c r="B3" s="22"/>
      <c r="C3" s="23"/>
      <c r="D3" s="116">
        <v>2.5000000000000001E-2</v>
      </c>
      <c r="E3" s="24"/>
      <c r="F3" s="25"/>
      <c r="G3" s="108" t="s">
        <v>126</v>
      </c>
      <c r="H3" s="26"/>
      <c r="I3" s="27"/>
      <c r="J3" s="27"/>
    </row>
    <row r="4" spans="1:11" ht="15" customHeight="1" thickBot="1">
      <c r="A4" s="28" t="s">
        <v>127</v>
      </c>
      <c r="B4" s="29"/>
      <c r="C4" s="30">
        <f>SUM(C5:C6)</f>
        <v>2513759.15</v>
      </c>
      <c r="D4" s="30">
        <f>SUM(D5:D6)</f>
        <v>2576603.1287499997</v>
      </c>
      <c r="E4" s="31">
        <f>SUM(C4:C4)</f>
        <v>2513759.15</v>
      </c>
      <c r="F4" s="32"/>
      <c r="G4" s="33" t="s">
        <v>128</v>
      </c>
      <c r="H4" s="26"/>
      <c r="I4" s="27"/>
      <c r="J4" s="27"/>
    </row>
    <row r="5" spans="1:11" ht="15.75" thickBot="1">
      <c r="A5" s="34" t="s">
        <v>129</v>
      </c>
      <c r="B5" s="35"/>
      <c r="C5" s="36">
        <f>C9+C15+C21+C27+C33+C39+C45+C51+C57+C63</f>
        <v>1795542.25</v>
      </c>
      <c r="D5" s="36">
        <f>D9+D15+D21+D27+D33+D39+D45+D51+D57+D63</f>
        <v>1840430.8062499999</v>
      </c>
      <c r="E5" s="37">
        <f>SUM(C5:C5)</f>
        <v>1795542.25</v>
      </c>
      <c r="F5" s="38"/>
      <c r="G5" s="33" t="s">
        <v>130</v>
      </c>
      <c r="H5" s="39"/>
      <c r="I5" s="27"/>
      <c r="J5" s="27"/>
    </row>
    <row r="6" spans="1:11" ht="15" customHeight="1" thickBot="1">
      <c r="A6" s="40" t="s">
        <v>131</v>
      </c>
      <c r="B6" s="35"/>
      <c r="C6" s="36">
        <f>C10+C16+C22+C28+C34+C40+C46+C52+C58+C64</f>
        <v>718216.9</v>
      </c>
      <c r="D6" s="36">
        <f>D10+D16+D22+D28+D34+D40+D46+D52+D58+D64</f>
        <v>736172.32249999989</v>
      </c>
      <c r="E6" s="41">
        <f>SUM(C6:C6)</f>
        <v>718216.9</v>
      </c>
      <c r="G6" s="33" t="s">
        <v>132</v>
      </c>
      <c r="H6" s="39"/>
      <c r="I6" s="27"/>
      <c r="J6" s="27"/>
    </row>
    <row r="7" spans="1:11" ht="15" customHeight="1" thickBot="1">
      <c r="A7" s="63" t="s">
        <v>133</v>
      </c>
      <c r="B7" s="42"/>
      <c r="F7" s="38"/>
      <c r="G7" s="39"/>
      <c r="H7" s="39"/>
    </row>
    <row r="8" spans="1:11" ht="15" customHeight="1" thickBot="1">
      <c r="A8" s="43" t="s">
        <v>134</v>
      </c>
      <c r="B8" s="44"/>
      <c r="C8" s="123">
        <f>SUM(C9:C10)</f>
        <v>318669.40000000002</v>
      </c>
      <c r="D8" s="123">
        <f>SUM(D9:D10)</f>
        <v>326636.13500000001</v>
      </c>
      <c r="E8" s="59">
        <f>SUM(C8:D8)</f>
        <v>645305.53500000003</v>
      </c>
      <c r="F8" s="38"/>
      <c r="G8" s="62" t="s">
        <v>135</v>
      </c>
      <c r="H8" s="61"/>
    </row>
    <row r="9" spans="1:11" ht="15" customHeight="1">
      <c r="A9" s="46" t="s">
        <v>136</v>
      </c>
      <c r="B9" s="1">
        <v>37600</v>
      </c>
      <c r="C9" s="47">
        <f>(($B$9*12)+($B$9*0.43%*25))/12*C11*C12</f>
        <v>227621</v>
      </c>
      <c r="D9" s="47">
        <f>(($B$9*12)+($B$9*0.43%*25))/12*D11*D12*(100%+D3)</f>
        <v>233311.52499999999</v>
      </c>
      <c r="E9" s="48"/>
      <c r="F9" s="38"/>
      <c r="G9" s="62" t="s">
        <v>137</v>
      </c>
      <c r="H9" s="61"/>
    </row>
    <row r="10" spans="1:11">
      <c r="A10" s="49" t="s">
        <v>131</v>
      </c>
      <c r="B10" s="5">
        <v>0.4</v>
      </c>
      <c r="C10" s="50">
        <f>$B$10*C9</f>
        <v>91048.400000000009</v>
      </c>
      <c r="D10" s="50">
        <f>$B$10*D9</f>
        <v>93324.61</v>
      </c>
      <c r="E10" s="51"/>
      <c r="F10" s="38"/>
      <c r="G10" s="109"/>
      <c r="H10" s="109"/>
      <c r="I10" s="110"/>
      <c r="J10" s="110"/>
      <c r="K10" s="107"/>
    </row>
    <row r="11" spans="1:11">
      <c r="A11" s="52" t="s">
        <v>138</v>
      </c>
      <c r="B11" s="53"/>
      <c r="C11" s="3">
        <v>12</v>
      </c>
      <c r="D11" s="3">
        <v>12</v>
      </c>
      <c r="E11" s="54"/>
      <c r="F11" s="38"/>
      <c r="G11" s="111" t="s">
        <v>139</v>
      </c>
      <c r="H11" s="109"/>
      <c r="I11" s="110"/>
      <c r="J11" s="110"/>
      <c r="K11" s="107"/>
    </row>
    <row r="12" spans="1:11" ht="15" customHeight="1" thickBot="1">
      <c r="A12" s="55" t="s">
        <v>140</v>
      </c>
      <c r="B12" s="56"/>
      <c r="C12" s="4">
        <v>0.5</v>
      </c>
      <c r="D12" s="4">
        <v>0.5</v>
      </c>
      <c r="E12" s="57"/>
      <c r="F12" s="38"/>
      <c r="G12" s="109" t="s">
        <v>141</v>
      </c>
      <c r="H12" s="109"/>
      <c r="I12" s="110"/>
      <c r="J12" s="110"/>
      <c r="K12" s="107"/>
    </row>
    <row r="13" spans="1:11" ht="15" customHeight="1" thickBot="1">
      <c r="A13" s="63" t="s">
        <v>142</v>
      </c>
      <c r="B13" s="42"/>
      <c r="F13" s="38"/>
      <c r="G13" s="39"/>
      <c r="H13" s="39"/>
    </row>
    <row r="14" spans="1:11" ht="15" customHeight="1" thickBot="1">
      <c r="A14" s="43" t="s">
        <v>134</v>
      </c>
      <c r="B14" s="44"/>
      <c r="C14" s="123">
        <f>SUM(C15:C16)</f>
        <v>211881.25</v>
      </c>
      <c r="D14" s="123">
        <f>SUM(D15:D16)</f>
        <v>217178.28125</v>
      </c>
      <c r="E14" s="59">
        <f>SUM(C14:D14)</f>
        <v>429059.53125</v>
      </c>
      <c r="F14" s="38"/>
      <c r="G14" s="62" t="s">
        <v>143</v>
      </c>
      <c r="H14" s="39"/>
    </row>
    <row r="15" spans="1:11">
      <c r="A15" s="46" t="s">
        <v>136</v>
      </c>
      <c r="B15" s="1">
        <v>25000</v>
      </c>
      <c r="C15" s="47">
        <f>(($B$15*12)+($B$15*0.43%*25))/12*C17*C18</f>
        <v>151343.75</v>
      </c>
      <c r="D15" s="47">
        <f>(($B$15*12)+($B$15*0.43%*25))/12*D17*D18*(100%+D3)</f>
        <v>155127.34375</v>
      </c>
      <c r="E15" s="48"/>
      <c r="F15" s="38"/>
      <c r="G15" s="62" t="s">
        <v>144</v>
      </c>
      <c r="H15" s="39"/>
    </row>
    <row r="16" spans="1:11">
      <c r="A16" s="49" t="s">
        <v>131</v>
      </c>
      <c r="B16" s="2">
        <v>0.4</v>
      </c>
      <c r="C16" s="50">
        <f>$B$16*C15</f>
        <v>60537.5</v>
      </c>
      <c r="D16" s="50">
        <f>$B$16*D15</f>
        <v>62050.9375</v>
      </c>
      <c r="E16" s="51"/>
      <c r="F16" s="38"/>
      <c r="G16" s="39"/>
      <c r="H16" s="39"/>
    </row>
    <row r="17" spans="1:8">
      <c r="A17" s="52" t="s">
        <v>138</v>
      </c>
      <c r="B17" s="53"/>
      <c r="C17" s="3">
        <v>12</v>
      </c>
      <c r="D17" s="3">
        <v>12</v>
      </c>
      <c r="E17" s="54"/>
      <c r="F17" s="38"/>
      <c r="G17" s="39"/>
      <c r="H17" s="39"/>
    </row>
    <row r="18" spans="1:8" ht="15" customHeight="1" thickBot="1">
      <c r="A18" s="55" t="s">
        <v>140</v>
      </c>
      <c r="B18" s="56"/>
      <c r="C18" s="4">
        <v>0.5</v>
      </c>
      <c r="D18" s="4">
        <v>0.5</v>
      </c>
      <c r="E18" s="57"/>
      <c r="F18" s="38"/>
      <c r="G18" s="39"/>
      <c r="H18" s="39"/>
    </row>
    <row r="19" spans="1:8" ht="15" customHeight="1" thickBot="1">
      <c r="A19" s="63" t="s">
        <v>145</v>
      </c>
      <c r="B19" s="42"/>
      <c r="F19" s="38"/>
      <c r="G19" s="39"/>
      <c r="H19" s="39"/>
    </row>
    <row r="20" spans="1:8" ht="15" customHeight="1" thickBot="1">
      <c r="A20" s="43" t="s">
        <v>134</v>
      </c>
      <c r="B20" s="44"/>
      <c r="C20" s="123">
        <f>SUM(C21:C22)</f>
        <v>220356.5</v>
      </c>
      <c r="D20" s="123">
        <f>SUM(D21:D22)</f>
        <v>225865.41250000001</v>
      </c>
      <c r="E20" s="59">
        <f>SUM(C20:D20)</f>
        <v>446221.91249999998</v>
      </c>
      <c r="F20" s="38"/>
      <c r="G20" s="62" t="s">
        <v>146</v>
      </c>
      <c r="H20" s="39"/>
    </row>
    <row r="21" spans="1:8">
      <c r="A21" s="46" t="s">
        <v>136</v>
      </c>
      <c r="B21" s="1">
        <v>26000</v>
      </c>
      <c r="C21" s="47">
        <f>(($B$21*12)+($B$21*0.43%*25))/12*C23*C24</f>
        <v>157397.5</v>
      </c>
      <c r="D21" s="47">
        <f>(($B$21*12)+($B$21*0.43%*25))/12*D23*D24*(100%+D3)</f>
        <v>161332.4375</v>
      </c>
      <c r="E21" s="48"/>
      <c r="F21" s="38"/>
      <c r="G21" s="62" t="s">
        <v>147</v>
      </c>
      <c r="H21" s="39"/>
    </row>
    <row r="22" spans="1:8">
      <c r="A22" s="49" t="s">
        <v>131</v>
      </c>
      <c r="B22" s="2">
        <v>0.4</v>
      </c>
      <c r="C22" s="50">
        <f>$B$22*C21</f>
        <v>62959</v>
      </c>
      <c r="D22" s="50">
        <f>$B$22*D21</f>
        <v>64532.975000000006</v>
      </c>
      <c r="E22" s="51"/>
      <c r="F22" s="38"/>
      <c r="G22" s="39"/>
      <c r="H22" s="39"/>
    </row>
    <row r="23" spans="1:8">
      <c r="A23" s="52" t="s">
        <v>138</v>
      </c>
      <c r="B23" s="53"/>
      <c r="C23" s="3">
        <v>12</v>
      </c>
      <c r="D23" s="3">
        <v>12</v>
      </c>
      <c r="E23" s="54"/>
      <c r="F23" s="38"/>
      <c r="G23" s="39"/>
      <c r="H23" s="39"/>
    </row>
    <row r="24" spans="1:8" ht="15" customHeight="1" thickBot="1">
      <c r="A24" s="55" t="s">
        <v>140</v>
      </c>
      <c r="B24" s="56"/>
      <c r="C24" s="4">
        <v>0.5</v>
      </c>
      <c r="D24" s="4">
        <v>0.5</v>
      </c>
      <c r="E24" s="57"/>
      <c r="F24" s="38"/>
      <c r="G24" s="39"/>
      <c r="H24" s="39"/>
    </row>
    <row r="25" spans="1:8" ht="15" customHeight="1" thickBot="1">
      <c r="A25" s="63" t="s">
        <v>148</v>
      </c>
      <c r="B25" s="42"/>
      <c r="F25" s="38"/>
      <c r="G25" s="39"/>
      <c r="H25" s="39"/>
    </row>
    <row r="26" spans="1:8" ht="15" customHeight="1" thickBot="1">
      <c r="A26" s="43" t="s">
        <v>134</v>
      </c>
      <c r="B26" s="44"/>
      <c r="C26" s="123">
        <f>SUM(C27:C28)</f>
        <v>228831.75</v>
      </c>
      <c r="D26" s="117">
        <f>SUM(D27:D28)</f>
        <v>234552.54375000001</v>
      </c>
      <c r="E26" s="59">
        <f>SUM(C26:D26)</f>
        <v>463384.29375000001</v>
      </c>
      <c r="F26" s="38"/>
      <c r="G26" s="62" t="s">
        <v>149</v>
      </c>
      <c r="H26" s="39"/>
    </row>
    <row r="27" spans="1:8">
      <c r="A27" s="46" t="s">
        <v>136</v>
      </c>
      <c r="B27" s="1">
        <v>27000</v>
      </c>
      <c r="C27" s="47">
        <f>(($B$27*12)+($B$27*0.43%*25))/12*C29*C30</f>
        <v>163451.25</v>
      </c>
      <c r="D27" s="47">
        <f>(($B$27*12)+($B$27*0.43%*25))/12*D29*D30*(100%+D3)</f>
        <v>167537.53125</v>
      </c>
      <c r="E27" s="48"/>
      <c r="F27" s="38"/>
      <c r="G27" s="62" t="s">
        <v>150</v>
      </c>
      <c r="H27" s="39"/>
    </row>
    <row r="28" spans="1:8">
      <c r="A28" s="49" t="s">
        <v>131</v>
      </c>
      <c r="B28" s="2">
        <v>0.4</v>
      </c>
      <c r="C28" s="50">
        <f>$B$28*C27</f>
        <v>65380.5</v>
      </c>
      <c r="D28" s="50">
        <f>$B$28*D27</f>
        <v>67015.012499999997</v>
      </c>
      <c r="E28" s="51"/>
      <c r="F28" s="38"/>
      <c r="G28" s="39"/>
      <c r="H28" s="39"/>
    </row>
    <row r="29" spans="1:8">
      <c r="A29" s="52" t="s">
        <v>138</v>
      </c>
      <c r="B29" s="53"/>
      <c r="C29" s="3">
        <v>12</v>
      </c>
      <c r="D29" s="3">
        <v>12</v>
      </c>
      <c r="E29" s="54"/>
      <c r="F29" s="38"/>
      <c r="G29" s="39"/>
      <c r="H29" s="39"/>
    </row>
    <row r="30" spans="1:8" ht="15" customHeight="1" thickBot="1">
      <c r="A30" s="55" t="s">
        <v>140</v>
      </c>
      <c r="B30" s="56"/>
      <c r="C30" s="4">
        <v>0.5</v>
      </c>
      <c r="D30" s="4">
        <v>0.5</v>
      </c>
      <c r="E30" s="57"/>
      <c r="F30" s="38"/>
      <c r="G30" s="39"/>
      <c r="H30" s="39"/>
    </row>
    <row r="31" spans="1:8" ht="15" customHeight="1" thickBot="1">
      <c r="A31" s="63" t="s">
        <v>151</v>
      </c>
      <c r="B31" s="42"/>
      <c r="F31" s="38"/>
      <c r="G31" s="39"/>
      <c r="H31" s="39"/>
    </row>
    <row r="32" spans="1:8" ht="15" customHeight="1" thickBot="1">
      <c r="A32" s="43" t="s">
        <v>134</v>
      </c>
      <c r="B32" s="44"/>
      <c r="C32" s="45">
        <f>SUM(C33:C34)</f>
        <v>237307</v>
      </c>
      <c r="D32" s="45">
        <f>SUM(D33:D34)</f>
        <v>243239.67499999996</v>
      </c>
      <c r="E32" s="60">
        <f>SUM(C32:D32)</f>
        <v>480546.67499999993</v>
      </c>
      <c r="F32" s="38"/>
      <c r="G32" s="62" t="s">
        <v>152</v>
      </c>
      <c r="H32" s="39"/>
    </row>
    <row r="33" spans="1:8">
      <c r="A33" s="46" t="s">
        <v>136</v>
      </c>
      <c r="B33" s="1">
        <v>28000</v>
      </c>
      <c r="C33" s="47">
        <f>(($B$33*12)+($B$33*0.43%*25))/12*C35*C36</f>
        <v>169505</v>
      </c>
      <c r="D33" s="47">
        <f>(($B$33*12)+($B$33*0.43%*25))/12*D35*D36*(100%+D3)</f>
        <v>173742.62499999997</v>
      </c>
      <c r="E33" s="48"/>
      <c r="F33" s="38"/>
      <c r="G33" s="62" t="s">
        <v>153</v>
      </c>
      <c r="H33" s="39"/>
    </row>
    <row r="34" spans="1:8">
      <c r="A34" s="49" t="s">
        <v>131</v>
      </c>
      <c r="B34" s="2">
        <v>0.4</v>
      </c>
      <c r="C34" s="50">
        <f>$B$34*C33</f>
        <v>67802</v>
      </c>
      <c r="D34" s="50">
        <f>$B$34*D33</f>
        <v>69497.049999999988</v>
      </c>
      <c r="E34" s="51"/>
      <c r="F34" s="38"/>
      <c r="G34" s="39"/>
      <c r="H34" s="39"/>
    </row>
    <row r="35" spans="1:8">
      <c r="A35" s="52" t="s">
        <v>138</v>
      </c>
      <c r="B35" s="53"/>
      <c r="C35" s="3">
        <v>12</v>
      </c>
      <c r="D35" s="3">
        <v>12</v>
      </c>
      <c r="E35" s="54"/>
      <c r="F35" s="38"/>
      <c r="G35" s="39"/>
      <c r="H35" s="39"/>
    </row>
    <row r="36" spans="1:8" ht="15" customHeight="1" thickBot="1">
      <c r="A36" s="55" t="s">
        <v>140</v>
      </c>
      <c r="B36" s="56"/>
      <c r="C36" s="4">
        <v>0.5</v>
      </c>
      <c r="D36" s="4">
        <v>0.5</v>
      </c>
      <c r="E36" s="57"/>
      <c r="F36" s="38"/>
      <c r="G36" s="39"/>
      <c r="H36" s="39"/>
    </row>
    <row r="37" spans="1:8" ht="15" customHeight="1" thickBot="1">
      <c r="A37" s="63" t="s">
        <v>154</v>
      </c>
      <c r="B37" s="42"/>
      <c r="F37" s="38"/>
      <c r="G37" s="39"/>
      <c r="H37" s="39"/>
    </row>
    <row r="38" spans="1:8" ht="15" customHeight="1" thickBot="1">
      <c r="A38" s="43" t="s">
        <v>134</v>
      </c>
      <c r="B38" s="44"/>
      <c r="C38" s="45">
        <f>SUM(C39:C40)</f>
        <v>245782.25</v>
      </c>
      <c r="D38" s="45">
        <f>SUM(D39:D40)</f>
        <v>251926.80624999997</v>
      </c>
      <c r="E38" s="60">
        <f>SUM(C38:D38)</f>
        <v>497709.05624999997</v>
      </c>
      <c r="F38" s="38"/>
      <c r="G38" s="62" t="s">
        <v>155</v>
      </c>
      <c r="H38" s="39"/>
    </row>
    <row r="39" spans="1:8">
      <c r="A39" s="46" t="s">
        <v>136</v>
      </c>
      <c r="B39" s="1">
        <v>29000</v>
      </c>
      <c r="C39" s="47">
        <f>(($B$39*12)+($B$39*0.43%*25))/12*C41*C42</f>
        <v>175558.75</v>
      </c>
      <c r="D39" s="47">
        <f>(($B$39*12)+($B$39*0.43%*25))/12*D41*D42*(100%+D3)</f>
        <v>179947.71874999997</v>
      </c>
      <c r="E39" s="48"/>
      <c r="F39" s="38"/>
      <c r="G39" s="62" t="s">
        <v>156</v>
      </c>
      <c r="H39" s="39"/>
    </row>
    <row r="40" spans="1:8">
      <c r="A40" s="49" t="s">
        <v>131</v>
      </c>
      <c r="B40" s="2">
        <v>0.4</v>
      </c>
      <c r="C40" s="50">
        <f>$B$40*C39</f>
        <v>70223.5</v>
      </c>
      <c r="D40" s="50">
        <f>$B$40*D39</f>
        <v>71979.087499999994</v>
      </c>
      <c r="E40" s="51"/>
      <c r="F40" s="38"/>
      <c r="G40" s="39"/>
      <c r="H40" s="39"/>
    </row>
    <row r="41" spans="1:8">
      <c r="A41" s="52" t="s">
        <v>138</v>
      </c>
      <c r="B41" s="53"/>
      <c r="C41" s="3">
        <v>12</v>
      </c>
      <c r="D41" s="3">
        <v>12</v>
      </c>
      <c r="E41" s="54"/>
      <c r="F41" s="38"/>
      <c r="G41" s="39"/>
      <c r="H41" s="39"/>
    </row>
    <row r="42" spans="1:8" ht="15" customHeight="1" thickBot="1">
      <c r="A42" s="55" t="s">
        <v>140</v>
      </c>
      <c r="B42" s="56"/>
      <c r="C42" s="4">
        <v>0.5</v>
      </c>
      <c r="D42" s="4">
        <v>0.5</v>
      </c>
      <c r="E42" s="57"/>
      <c r="F42" s="38"/>
      <c r="G42" s="39"/>
      <c r="H42" s="39"/>
    </row>
    <row r="43" spans="1:8" ht="15.75" thickBot="1">
      <c r="A43" s="63" t="s">
        <v>157</v>
      </c>
      <c r="B43" s="42"/>
    </row>
    <row r="44" spans="1:8" ht="15.75" thickBot="1">
      <c r="A44" s="43" t="s">
        <v>134</v>
      </c>
      <c r="B44" s="44"/>
      <c r="C44" s="45">
        <f>SUM(C45:C46)</f>
        <v>254257.5</v>
      </c>
      <c r="D44" s="123">
        <f>SUM(D45:D46)</f>
        <v>260613.93749999994</v>
      </c>
      <c r="E44" s="118">
        <f>SUM(C44:D44)</f>
        <v>514871.43749999994</v>
      </c>
    </row>
    <row r="45" spans="1:8">
      <c r="A45" s="46" t="s">
        <v>136</v>
      </c>
      <c r="B45" s="1">
        <v>30000</v>
      </c>
      <c r="C45" s="47">
        <f>(($B$45*12)+($B$45*0.43%*25))/12*C47*C48</f>
        <v>181612.5</v>
      </c>
      <c r="D45" s="119">
        <f>(($B$45*12)+($B$45*0.43%*25))/12*D47*D48*(100%+D3)</f>
        <v>186152.81249999997</v>
      </c>
      <c r="E45" s="48"/>
    </row>
    <row r="46" spans="1:8">
      <c r="A46" s="49" t="s">
        <v>131</v>
      </c>
      <c r="B46" s="2">
        <v>0.4</v>
      </c>
      <c r="C46" s="50">
        <f>$B$46*C45</f>
        <v>72645</v>
      </c>
      <c r="D46" s="120">
        <f>$B$46*D45</f>
        <v>74461.124999999985</v>
      </c>
      <c r="E46" s="51"/>
    </row>
    <row r="47" spans="1:8">
      <c r="A47" s="52" t="s">
        <v>138</v>
      </c>
      <c r="B47" s="53"/>
      <c r="C47" s="3">
        <v>12</v>
      </c>
      <c r="D47" s="121">
        <v>12</v>
      </c>
      <c r="E47" s="54"/>
    </row>
    <row r="48" spans="1:8" ht="15.75" thickBot="1">
      <c r="A48" s="55" t="s">
        <v>140</v>
      </c>
      <c r="B48" s="56"/>
      <c r="C48" s="4">
        <v>0.5</v>
      </c>
      <c r="D48" s="122">
        <v>0.5</v>
      </c>
      <c r="E48" s="57"/>
    </row>
    <row r="49" spans="1:5" ht="15.75" thickBot="1">
      <c r="A49" s="63" t="s">
        <v>158</v>
      </c>
      <c r="B49" s="42"/>
    </row>
    <row r="50" spans="1:5" ht="15.75" thickBot="1">
      <c r="A50" s="43" t="s">
        <v>134</v>
      </c>
      <c r="B50" s="44"/>
      <c r="C50" s="45">
        <f>SUM(C51:C52)</f>
        <v>262732.75</v>
      </c>
      <c r="D50" s="123">
        <f>SUM(D51:D52)</f>
        <v>269301.06874999998</v>
      </c>
      <c r="E50" s="59">
        <f>SUM(C50:D50)</f>
        <v>532033.81874999998</v>
      </c>
    </row>
    <row r="51" spans="1:5">
      <c r="A51" s="46" t="s">
        <v>136</v>
      </c>
      <c r="B51" s="1">
        <v>31000</v>
      </c>
      <c r="C51" s="47">
        <f>(($B$51*12)+($B$51*0.43%*25))/12*C53*C54</f>
        <v>187666.25</v>
      </c>
      <c r="D51" s="47">
        <f>(($B$51*12)+($B$51*0.43%*25))/12*D53*D54*(100%+D3)</f>
        <v>192357.90624999997</v>
      </c>
      <c r="E51" s="48"/>
    </row>
    <row r="52" spans="1:5">
      <c r="A52" s="49" t="s">
        <v>131</v>
      </c>
      <c r="B52" s="2">
        <v>0.4</v>
      </c>
      <c r="C52" s="50">
        <f>$B$52*C51</f>
        <v>75066.5</v>
      </c>
      <c r="D52" s="50">
        <f>$B$52*D51</f>
        <v>76943.162499999991</v>
      </c>
      <c r="E52" s="51"/>
    </row>
    <row r="53" spans="1:5">
      <c r="A53" s="52" t="s">
        <v>138</v>
      </c>
      <c r="B53" s="53"/>
      <c r="C53" s="3">
        <v>12</v>
      </c>
      <c r="D53" s="3">
        <v>12</v>
      </c>
      <c r="E53" s="54"/>
    </row>
    <row r="54" spans="1:5" ht="15.75" thickBot="1">
      <c r="A54" s="55" t="s">
        <v>140</v>
      </c>
      <c r="B54" s="56"/>
      <c r="C54" s="4">
        <v>0.5</v>
      </c>
      <c r="D54" s="4">
        <v>0.5</v>
      </c>
      <c r="E54" s="57"/>
    </row>
    <row r="55" spans="1:5" ht="15.75" thickBot="1">
      <c r="A55" s="63" t="s">
        <v>159</v>
      </c>
      <c r="B55" s="42"/>
    </row>
    <row r="56" spans="1:5" ht="15.75" thickBot="1">
      <c r="A56" s="43" t="s">
        <v>134</v>
      </c>
      <c r="B56" s="44"/>
      <c r="C56" s="45">
        <f>SUM(C57:C58)</f>
        <v>262732.75</v>
      </c>
      <c r="D56" s="45">
        <f>SUM(D57:D58)</f>
        <v>269301.06874999998</v>
      </c>
      <c r="E56" s="60">
        <f>SUM(C56:D56)</f>
        <v>532033.81874999998</v>
      </c>
    </row>
    <row r="57" spans="1:5">
      <c r="A57" s="46" t="s">
        <v>136</v>
      </c>
      <c r="B57" s="1">
        <v>31000</v>
      </c>
      <c r="C57" s="47">
        <f>(($B$57*12)+($B$57*0.43%*25))/12*C59*C60</f>
        <v>187666.25</v>
      </c>
      <c r="D57" s="47">
        <f>(($B$57*12)+($B$57*0.43%*25))/12*D59*D60*(100%+D3)</f>
        <v>192357.90624999997</v>
      </c>
      <c r="E57" s="48"/>
    </row>
    <row r="58" spans="1:5">
      <c r="A58" s="49" t="s">
        <v>131</v>
      </c>
      <c r="B58" s="2">
        <v>0.4</v>
      </c>
      <c r="C58" s="50">
        <f>$B$58*C57</f>
        <v>75066.5</v>
      </c>
      <c r="D58" s="50">
        <f>$B$58*D57</f>
        <v>76943.162499999991</v>
      </c>
      <c r="E58" s="51"/>
    </row>
    <row r="59" spans="1:5">
      <c r="A59" s="52" t="s">
        <v>138</v>
      </c>
      <c r="B59" s="53"/>
      <c r="C59" s="3">
        <v>12</v>
      </c>
      <c r="D59" s="3">
        <v>12</v>
      </c>
      <c r="E59" s="54"/>
    </row>
    <row r="60" spans="1:5" ht="15.75" thickBot="1">
      <c r="A60" s="55" t="s">
        <v>140</v>
      </c>
      <c r="B60" s="56"/>
      <c r="C60" s="4">
        <v>0.5</v>
      </c>
      <c r="D60" s="4">
        <v>0.5</v>
      </c>
      <c r="E60" s="57"/>
    </row>
    <row r="61" spans="1:5" ht="15.75" thickBot="1">
      <c r="A61" s="63" t="s">
        <v>160</v>
      </c>
      <c r="B61" s="42"/>
    </row>
    <row r="62" spans="1:5" ht="15.75" thickBot="1">
      <c r="A62" s="43" t="s">
        <v>134</v>
      </c>
      <c r="B62" s="44"/>
      <c r="C62" s="45">
        <f>SUM(C63:C64)</f>
        <v>271208</v>
      </c>
      <c r="D62" s="45">
        <f>SUM(D63:D64)</f>
        <v>277988.19999999995</v>
      </c>
      <c r="E62" s="60">
        <f>SUM(C62:D62)</f>
        <v>549196.19999999995</v>
      </c>
    </row>
    <row r="63" spans="1:5">
      <c r="A63" s="46" t="s">
        <v>136</v>
      </c>
      <c r="B63" s="1">
        <v>32000</v>
      </c>
      <c r="C63" s="47">
        <f>(($B$63*12)+($B$63*0.43%*25))/12*C65*C66</f>
        <v>193720</v>
      </c>
      <c r="D63" s="47">
        <f>(($B$63*12)+($B$63*0.43%*25))/12*D65*D66*(100%+D3)</f>
        <v>198562.99999999997</v>
      </c>
      <c r="E63" s="48"/>
    </row>
    <row r="64" spans="1:5">
      <c r="A64" s="49" t="s">
        <v>131</v>
      </c>
      <c r="B64" s="2">
        <v>0.4</v>
      </c>
      <c r="C64" s="50">
        <f>$B$64*C63</f>
        <v>77488</v>
      </c>
      <c r="D64" s="50">
        <f>$B$64*D63</f>
        <v>79425.2</v>
      </c>
      <c r="E64" s="51"/>
    </row>
    <row r="65" spans="1:5">
      <c r="A65" s="52" t="s">
        <v>138</v>
      </c>
      <c r="B65" s="53"/>
      <c r="C65" s="3">
        <v>12</v>
      </c>
      <c r="D65" s="3">
        <v>12</v>
      </c>
      <c r="E65" s="54"/>
    </row>
    <row r="66" spans="1:5" ht="15.75" thickBot="1">
      <c r="A66" s="55" t="s">
        <v>140</v>
      </c>
      <c r="B66" s="56"/>
      <c r="C66" s="4">
        <v>0.5</v>
      </c>
      <c r="D66" s="4">
        <v>0.5</v>
      </c>
      <c r="E66" s="57"/>
    </row>
  </sheetData>
  <sheetProtection select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6932-57B7-4AF8-87E1-85122231F500}">
  <dimension ref="A3:A5"/>
  <sheetViews>
    <sheetView workbookViewId="0">
      <selection activeCell="A10" sqref="A10"/>
    </sheetView>
  </sheetViews>
  <sheetFormatPr defaultRowHeight="15"/>
  <cols>
    <col min="1" max="1" width="20.140625" customWidth="1"/>
  </cols>
  <sheetData>
    <row r="3" spans="1:1">
      <c r="A3" t="s">
        <v>161</v>
      </c>
    </row>
    <row r="4" spans="1:1">
      <c r="A4" t="s">
        <v>162</v>
      </c>
    </row>
    <row r="5" spans="1:1">
      <c r="A5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794C-50FA-4DF1-80C0-316CA7C41EA0}">
  <dimension ref="A1:A3"/>
  <sheetViews>
    <sheetView workbookViewId="0">
      <selection activeCell="I40" sqref="I40"/>
    </sheetView>
  </sheetViews>
  <sheetFormatPr defaultRowHeight="15"/>
  <cols>
    <col min="1" max="1" width="21.5703125" customWidth="1"/>
  </cols>
  <sheetData>
    <row r="1" spans="1:1">
      <c r="A1" t="s">
        <v>161</v>
      </c>
    </row>
    <row r="2" spans="1:1">
      <c r="A2" t="s">
        <v>164</v>
      </c>
    </row>
    <row r="3" spans="1:1">
      <c r="A3" t="s">
        <v>165</v>
      </c>
    </row>
  </sheetData>
  <sheetProtection algorithmName="SHA-512" hashValue="6vONQLweNxVKjbLPkDR242tu4xNwCVF8UV8IkVOnhXmehH2EaDqlSJPjFZXflMrQGsR2iMFB1g52u11W/LlAaA==" saltValue="TmQw7lyKQPD3bt+0+n/np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2177CBE68940419CA54B80BD9764D3" ma:contentTypeVersion="11" ma:contentTypeDescription="Skapa ett nytt dokument." ma:contentTypeScope="" ma:versionID="d8154b6e22de3a543c4ac72a913bdf14">
  <xsd:schema xmlns:xsd="http://www.w3.org/2001/XMLSchema" xmlns:xs="http://www.w3.org/2001/XMLSchema" xmlns:p="http://schemas.microsoft.com/office/2006/metadata/properties" xmlns:ns2="2ab3e5ed-45b2-4ce8-9fc9-77fbb627ef98" xmlns:ns3="070bb561-decb-43bd-9076-31fc39e63910" targetNamespace="http://schemas.microsoft.com/office/2006/metadata/properties" ma:root="true" ma:fieldsID="7d8d71b2ddcb7d3082769392f2fc5c87" ns2:_="" ns3:_="">
    <xsd:import namespace="2ab3e5ed-45b2-4ce8-9fc9-77fbb627ef98"/>
    <xsd:import namespace="070bb561-decb-43bd-9076-31fc39e63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3e5ed-45b2-4ce8-9fc9-77fbb627e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67398cc9-bfd9-473e-9d9e-cff1db769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bb561-decb-43bd-9076-31fc39e6391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ee261e-b308-414e-8200-6579b39d01ed}" ma:internalName="TaxCatchAll" ma:showField="CatchAllData" ma:web="070bb561-decb-43bd-9076-31fc39e639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0bb561-decb-43bd-9076-31fc39e63910" xsi:nil="true"/>
    <lcf76f155ced4ddcb4097134ff3c332f xmlns="2ab3e5ed-45b2-4ce8-9fc9-77fbb627ef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E29AD9-4E5C-421D-9B9C-E5AF24FA09FC}"/>
</file>

<file path=customXml/itemProps2.xml><?xml version="1.0" encoding="utf-8"?>
<ds:datastoreItem xmlns:ds="http://schemas.openxmlformats.org/officeDocument/2006/customXml" ds:itemID="{9D35B169-10D8-4F33-91CA-E854725BB5C8}"/>
</file>

<file path=customXml/itemProps3.xml><?xml version="1.0" encoding="utf-8"?>
<ds:datastoreItem xmlns:ds="http://schemas.openxmlformats.org/officeDocument/2006/customXml" ds:itemID="{A47D3A2E-F21C-49D9-BC25-A7EEA93B1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Lensell Helena</dc:creator>
  <cp:keywords/>
  <dc:description/>
  <cp:lastModifiedBy>Emilia Walldin</cp:lastModifiedBy>
  <cp:revision/>
  <dcterms:created xsi:type="dcterms:W3CDTF">2023-02-09T09:33:25Z</dcterms:created>
  <dcterms:modified xsi:type="dcterms:W3CDTF">2026-09-30T12:08:42Z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68f76a90-b753-4440-8f43-41a763e87c67</vt:lpwstr>
  </property>
  <property fmtid="{D5CDD505-2E9C-101B-9397-08002B2CF9AE}" pid="3" name="ContentTypeId">
    <vt:lpwstr>0x010100482177CBE68940419CA54B80BD9764D3</vt:lpwstr>
  </property>
  <property fmtid="{D5CDD505-2E9C-101B-9397-08002B2CF9AE}" pid="4" name="MediaServiceImageTags">
    <vt:lpwstr/>
  </property>
</Properties>
</file>